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PUBDATA\12.0.0 STATISTIC UNIT\12.0.1 STATS DATA\ERD DATA &amp; STATS\MONETARY SECTOR\DATA\13. Files to Upload\2023\February 2023\Official Reserve Assets\"/>
    </mc:Choice>
  </mc:AlternateContent>
  <bookViews>
    <workbookView xWindow="-120" yWindow="-120" windowWidth="29040" windowHeight="15840" activeTab="1"/>
  </bookViews>
  <sheets>
    <sheet name="Dataset_IMF" sheetId="2" r:id="rId1"/>
    <sheet name="Dataset_Online" sheetId="4" r:id="rId2"/>
    <sheet name="Source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Print_Area" localSheetId="1">Dataset_Online!$A$1:$WXK$27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K21" i="4" l="1"/>
  <c r="DK22" i="4" s="1"/>
  <c r="DK20" i="4"/>
  <c r="DK17" i="4"/>
  <c r="DK15" i="4"/>
  <c r="DK14" i="4"/>
  <c r="DJ21" i="4" l="1"/>
  <c r="DJ20" i="4"/>
  <c r="DJ17" i="4"/>
  <c r="DJ15" i="4"/>
  <c r="DJ14" i="4"/>
  <c r="DJ22" i="4"/>
  <c r="DI21" i="4" l="1"/>
  <c r="DI20" i="4"/>
  <c r="DI17" i="4"/>
  <c r="DI15" i="4"/>
  <c r="DI14" i="4"/>
  <c r="DI22" i="4" l="1"/>
  <c r="DH21" i="4"/>
  <c r="DH20" i="4"/>
  <c r="DH17" i="4"/>
  <c r="DH15" i="4"/>
  <c r="DH14" i="4"/>
  <c r="DH22" i="4" l="1"/>
  <c r="CP16" i="4" l="1"/>
  <c r="CP18" i="4" s="1"/>
  <c r="CP22" i="4"/>
  <c r="CO22" i="4"/>
  <c r="CO16" i="4"/>
  <c r="CO18" i="4" s="1"/>
  <c r="CN22" i="4"/>
  <c r="CN16" i="4"/>
  <c r="CN18" i="4"/>
  <c r="CM22" i="4"/>
  <c r="CM16" i="4"/>
  <c r="CM18" i="4" s="1"/>
  <c r="CL22" i="4"/>
  <c r="CK22" i="4"/>
  <c r="CJ22" i="4"/>
  <c r="CI22" i="4"/>
  <c r="CH22" i="4"/>
  <c r="CH16" i="4"/>
  <c r="CH18" i="4"/>
  <c r="CG22" i="4"/>
  <c r="CF22" i="4"/>
  <c r="CD22" i="4"/>
  <c r="CE22" i="4"/>
  <c r="CC16" i="4"/>
  <c r="CC18" i="4"/>
  <c r="CC22" i="4"/>
  <c r="CB22" i="4"/>
  <c r="CB16" i="4"/>
  <c r="CB18" i="4"/>
  <c r="CA15" i="4"/>
  <c r="CA14" i="4"/>
  <c r="CA16" i="4"/>
  <c r="CA18" i="4"/>
  <c r="CA22" i="4"/>
  <c r="BZ22" i="4"/>
  <c r="BZ15" i="4"/>
  <c r="BZ14" i="4"/>
  <c r="BZ16" i="4"/>
  <c r="BZ18" i="4"/>
  <c r="BV20" i="4"/>
  <c r="BV22" i="4" s="1"/>
  <c r="BW20" i="4"/>
  <c r="BW22" i="4" s="1"/>
  <c r="BX20" i="4"/>
  <c r="BV21" i="4"/>
  <c r="BW21" i="4"/>
  <c r="BX21" i="4"/>
  <c r="BV17" i="4"/>
  <c r="BW17" i="4"/>
  <c r="BX17" i="4"/>
  <c r="BX15" i="4"/>
  <c r="BX16" i="4" s="1"/>
  <c r="BX18" i="4" s="1"/>
  <c r="BW15" i="4"/>
  <c r="BV15" i="4"/>
  <c r="BX14" i="4"/>
  <c r="BW14" i="4"/>
  <c r="BW16" i="4"/>
  <c r="BW18" i="4" s="1"/>
  <c r="BV14" i="4"/>
  <c r="BV16" i="4" s="1"/>
  <c r="BV18" i="4" s="1"/>
  <c r="BX22" i="4"/>
  <c r="BU20" i="4"/>
  <c r="BU22" i="4" s="1"/>
  <c r="BT21" i="4"/>
  <c r="BT22" i="4" s="1"/>
  <c r="BU21" i="4"/>
  <c r="BT20" i="4"/>
  <c r="BT17" i="4"/>
  <c r="BU17" i="4"/>
  <c r="BT15" i="4"/>
  <c r="BT16" i="4"/>
  <c r="BT18" i="4" s="1"/>
  <c r="BU15" i="4"/>
  <c r="BU16" i="4"/>
  <c r="BU18" i="4" s="1"/>
  <c r="BS21" i="4"/>
  <c r="BO22" i="4"/>
  <c r="BP22" i="4"/>
  <c r="BQ22" i="4"/>
  <c r="BS20" i="4"/>
  <c r="BO17" i="4"/>
  <c r="BP17" i="4"/>
  <c r="BQ17" i="4"/>
  <c r="BQ18" i="4" s="1"/>
  <c r="BR17" i="4"/>
  <c r="BS17" i="4"/>
  <c r="BS18" i="4"/>
  <c r="BO16" i="4"/>
  <c r="BO18" i="4" s="1"/>
  <c r="BP16" i="4"/>
  <c r="BQ16" i="4"/>
  <c r="BR16" i="4"/>
  <c r="BS16" i="4"/>
  <c r="BN17" i="4"/>
  <c r="BN16" i="4"/>
  <c r="BN18" i="4" s="1"/>
  <c r="BS22" i="4"/>
  <c r="BR18" i="4"/>
  <c r="BR22" i="4"/>
  <c r="BP18" i="4"/>
  <c r="BN22" i="4"/>
  <c r="BM22" i="4"/>
  <c r="BM16" i="4"/>
  <c r="BM18" i="4" s="1"/>
  <c r="AG21" i="4"/>
  <c r="CF13" i="4"/>
  <c r="CF16" i="4"/>
  <c r="CF18" i="4"/>
  <c r="CE13" i="4"/>
  <c r="CE16" i="4"/>
  <c r="CE18" i="4"/>
  <c r="CD13" i="4"/>
  <c r="CD16" i="4" s="1"/>
  <c r="CD18" i="4" s="1"/>
  <c r="CG13" i="4"/>
  <c r="CG16" i="4"/>
  <c r="CG18" i="4"/>
  <c r="CL16" i="4"/>
  <c r="CL18" i="4"/>
  <c r="CK16" i="4"/>
  <c r="CK18" i="4"/>
  <c r="CJ16" i="4"/>
  <c r="CJ18" i="4"/>
  <c r="CI16" i="4"/>
  <c r="CI18" i="4"/>
  <c r="DK13" i="4" l="1"/>
  <c r="DK16" i="4" s="1"/>
  <c r="DK18" i="4" s="1"/>
  <c r="DJ13" i="4" l="1"/>
  <c r="DJ16" i="4" s="1"/>
  <c r="DJ18" i="4" s="1"/>
  <c r="DI13" i="4" l="1"/>
  <c r="DI16" i="4" s="1"/>
  <c r="DI18" i="4" s="1"/>
  <c r="DH13" i="4" l="1"/>
  <c r="DH16" i="4" s="1"/>
  <c r="DH18" i="4" s="1"/>
</calcChain>
</file>

<file path=xl/sharedStrings.xml><?xml version="1.0" encoding="utf-8"?>
<sst xmlns="http://schemas.openxmlformats.org/spreadsheetml/2006/main" count="421" uniqueCount="306">
  <si>
    <t>DATA_DOMAIN</t>
  </si>
  <si>
    <t>REF_AREA</t>
  </si>
  <si>
    <t>COUNTERPART_AREA</t>
  </si>
  <si>
    <t>FREQ</t>
  </si>
  <si>
    <t>UNIT_MULT</t>
  </si>
  <si>
    <t>M</t>
  </si>
  <si>
    <t>COMMENT</t>
  </si>
  <si>
    <t>Country</t>
  </si>
  <si>
    <t xml:space="preserve">Counterpart area </t>
  </si>
  <si>
    <t>Observation status</t>
  </si>
  <si>
    <t>Dataset</t>
  </si>
  <si>
    <t>2014-01</t>
  </si>
  <si>
    <t>2015-01</t>
  </si>
  <si>
    <t>2014-02</t>
  </si>
  <si>
    <t>2015-02</t>
  </si>
  <si>
    <t>2014-11</t>
  </si>
  <si>
    <t>2015-11</t>
  </si>
  <si>
    <t>2014-10</t>
  </si>
  <si>
    <t>2015-10</t>
  </si>
  <si>
    <t>2014-12</t>
  </si>
  <si>
    <t>2015-12</t>
  </si>
  <si>
    <t>2014-09</t>
  </si>
  <si>
    <t>2015-09</t>
  </si>
  <si>
    <t>2014-08</t>
  </si>
  <si>
    <t>2015-08</t>
  </si>
  <si>
    <t>2014-07</t>
  </si>
  <si>
    <t>2015-07</t>
  </si>
  <si>
    <t>2014-06</t>
  </si>
  <si>
    <t>2015-06</t>
  </si>
  <si>
    <t>2014-05</t>
  </si>
  <si>
    <t>2015-05</t>
  </si>
  <si>
    <t>2014-04</t>
  </si>
  <si>
    <t>2015-04</t>
  </si>
  <si>
    <t>2014-03</t>
  </si>
  <si>
    <t>2015-03</t>
  </si>
  <si>
    <t>_Z</t>
  </si>
  <si>
    <t>2016-01</t>
  </si>
  <si>
    <t>RAFAGOLDV_OZT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</si>
  <si>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</si>
  <si>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</si>
  <si>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</si>
  <si>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</si>
  <si>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</si>
  <si>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</si>
  <si>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</si>
  <si>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</si>
  <si>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</si>
  <si>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</si>
  <si>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</si>
  <si>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</si>
  <si>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IMF:ECOFIN_DSD(1.0)</t>
  </si>
  <si>
    <t>Datastructure</t>
  </si>
  <si>
    <t>ECOFIN Data Structure Definition</t>
  </si>
  <si>
    <t>Datastructure name</t>
  </si>
  <si>
    <t>INDICATOR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</si>
  <si>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</si>
  <si>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</si>
  <si>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</si>
  <si>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</si>
  <si>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</si>
  <si>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</si>
  <si>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</si>
  <si>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</si>
  <si>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</si>
  <si>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</si>
  <si>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</si>
  <si>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</si>
  <si>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DataStructure</t>
  </si>
  <si>
    <t>DataStructure Name</t>
  </si>
  <si>
    <t>ILV1</t>
  </si>
  <si>
    <t>6</t>
  </si>
  <si>
    <t>INDICATOR Name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</si>
  <si>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</si>
  <si>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</si>
  <si>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</si>
  <si>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</si>
  <si>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</si>
  <si>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</si>
  <si>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</si>
  <si>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</si>
  <si>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</si>
  <si>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</si>
  <si>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</si>
  <si>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</si>
  <si>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</si>
  <si>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</si>
  <si>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</si>
  <si>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</si>
  <si>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</si>
  <si>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</si>
  <si>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</si>
  <si>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</si>
  <si>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</si>
  <si>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</si>
  <si>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</si>
  <si>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</si>
  <si>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2018-02</t>
  </si>
  <si>
    <t>RAFAGOLDNV_USD</t>
  </si>
  <si>
    <t>RAXGFX_USD</t>
  </si>
  <si>
    <t>Gold Volume</t>
  </si>
  <si>
    <t>Country Code</t>
  </si>
  <si>
    <t>2005-01</t>
  </si>
  <si>
    <t>2005-02</t>
  </si>
  <si>
    <t>2005-03</t>
  </si>
  <si>
    <t>2005-04</t>
  </si>
  <si>
    <t>2005-05</t>
  </si>
  <si>
    <t>2005-06</t>
  </si>
  <si>
    <t>2005-07</t>
  </si>
  <si>
    <t>2005-08</t>
  </si>
  <si>
    <t>2005-09</t>
  </si>
  <si>
    <t>2005-10</t>
  </si>
  <si>
    <t>2005-11</t>
  </si>
  <si>
    <t>2005-12</t>
  </si>
  <si>
    <t>2006-01</t>
  </si>
  <si>
    <t>2006-02</t>
  </si>
  <si>
    <t>2006-03</t>
  </si>
  <si>
    <t>2006-04</t>
  </si>
  <si>
    <t>2006-05</t>
  </si>
  <si>
    <t>2006-06</t>
  </si>
  <si>
    <t>2006-07</t>
  </si>
  <si>
    <t>2006-08</t>
  </si>
  <si>
    <t>2006-09</t>
  </si>
  <si>
    <t>2006-10</t>
  </si>
  <si>
    <t>2006-11</t>
  </si>
  <si>
    <t>2006-12</t>
  </si>
  <si>
    <t>2007-01</t>
  </si>
  <si>
    <t>2007-02</t>
  </si>
  <si>
    <t>2007-03</t>
  </si>
  <si>
    <t>2007-04</t>
  </si>
  <si>
    <t>2007-05</t>
  </si>
  <si>
    <t>2007-06</t>
  </si>
  <si>
    <t>2007-07</t>
  </si>
  <si>
    <t>2007-08</t>
  </si>
  <si>
    <t>2007-09</t>
  </si>
  <si>
    <t>2007-10</t>
  </si>
  <si>
    <t>2007-11</t>
  </si>
  <si>
    <t>2007-12</t>
  </si>
  <si>
    <t>2008-01</t>
  </si>
  <si>
    <t>2008-02</t>
  </si>
  <si>
    <t>2008-03</t>
  </si>
  <si>
    <t>2008-04</t>
  </si>
  <si>
    <t>2008-05</t>
  </si>
  <si>
    <t>2008-06</t>
  </si>
  <si>
    <t>2008-07</t>
  </si>
  <si>
    <t>2008-08</t>
  </si>
  <si>
    <t>2008-09</t>
  </si>
  <si>
    <t>2008-10</t>
  </si>
  <si>
    <t>2008-11</t>
  </si>
  <si>
    <t>2008-12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</si>
  <si>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</si>
  <si>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</si>
  <si>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</si>
  <si>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</si>
  <si>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</si>
  <si>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</si>
  <si>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</si>
  <si>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</si>
  <si>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</si>
  <si>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2009-10</t>
  </si>
  <si>
    <t>2009-11</t>
  </si>
  <si>
    <t>2009-12</t>
  </si>
  <si>
    <t>2010-01</t>
  </si>
  <si>
    <t>2010-02</t>
  </si>
  <si>
    <t>2010-03</t>
  </si>
  <si>
    <t>2010-04</t>
  </si>
  <si>
    <t>2010-05</t>
  </si>
  <si>
    <t>2010-06</t>
  </si>
  <si>
    <t>2010-07</t>
  </si>
  <si>
    <t>2010-08</t>
  </si>
  <si>
    <t>2010-09</t>
  </si>
  <si>
    <t>2010-10</t>
  </si>
  <si>
    <t>2010-11</t>
  </si>
  <si>
    <t>2010-12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</si>
  <si>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</si>
  <si>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</si>
  <si>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</si>
  <si>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</si>
  <si>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</si>
  <si>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</si>
  <si>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</si>
  <si>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</si>
  <si>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</si>
  <si>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</si>
  <si>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</si>
  <si>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</si>
  <si>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</si>
  <si>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</si>
  <si>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</si>
  <si>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</si>
  <si>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</si>
  <si>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</si>
  <si>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</si>
  <si>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</si>
  <si>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</si>
  <si>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</si>
  <si>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Gold (National Valuation), US Dollars</t>
  </si>
  <si>
    <t>Foreign Exchange, US Dollars</t>
  </si>
  <si>
    <t>Frequency = Monthly</t>
  </si>
  <si>
    <t>Scale = Millions</t>
  </si>
  <si>
    <t>VU</t>
  </si>
  <si>
    <t>Table 13: Net Official Reserves</t>
  </si>
  <si>
    <t>1. Net Official Reserves</t>
  </si>
  <si>
    <t>Foreign Exchange of RBV</t>
  </si>
  <si>
    <t>Special Drawing Rights</t>
  </si>
  <si>
    <t>Reserve Position in IMF</t>
  </si>
  <si>
    <t>Total Holdings</t>
  </si>
  <si>
    <t>Foreign Liabilities</t>
  </si>
  <si>
    <t>2. Net Foreign Assets of Other Depository Corporations</t>
  </si>
  <si>
    <t>Net Position</t>
  </si>
  <si>
    <t>Foreign Assets</t>
  </si>
  <si>
    <t>Published online</t>
  </si>
  <si>
    <t>Submitted to IMF Statistics Department</t>
  </si>
  <si>
    <t>2012-Q1</t>
  </si>
  <si>
    <t>2012-Q2</t>
  </si>
  <si>
    <t>2012-Q3</t>
  </si>
  <si>
    <t>2012-Q4</t>
  </si>
  <si>
    <t>2013-Q1</t>
  </si>
  <si>
    <t>2013-Q2</t>
  </si>
  <si>
    <t>2013-Q3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</si>
  <si>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</si>
  <si>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</si>
  <si>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</si>
  <si>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</si>
  <si>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</si>
  <si>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</si>
  <si>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</si>
  <si>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</si>
  <si>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</si>
  <si>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</si>
  <si>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</si>
  <si>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</si>
  <si>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</si>
  <si>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</si>
  <si>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</si>
  <si>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</si>
  <si>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</si>
  <si>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Quarterly Economic Review</t>
  </si>
  <si>
    <t>VUT_ORA_FXRBV_XDC</t>
  </si>
  <si>
    <t>VUT_ORA_SDR_XDC</t>
  </si>
  <si>
    <t>VUT_ORA_RPIMF_XDC</t>
  </si>
  <si>
    <t>VUT_ORA_TH_XDC</t>
  </si>
  <si>
    <t>VUT_ORA_NP_XDC</t>
  </si>
  <si>
    <t>VUT_ORA_FL_XDC</t>
  </si>
  <si>
    <t>VUT_ORA_FA_XDC</t>
  </si>
  <si>
    <t>VUT_ORA_NPNP_XDC</t>
  </si>
  <si>
    <t>VUT_ORA_NPFL_XDC</t>
  </si>
  <si>
    <t>VUT_ORA_NPFA_XDC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</si>
  <si>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</si>
  <si>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</si>
  <si>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</si>
  <si>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</si>
  <si>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</si>
  <si>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</si>
  <si>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</si>
  <si>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</si>
  <si>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</si>
  <si>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</si>
  <si>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</si>
  <si>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</si>
  <si>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</si>
  <si>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</si>
  <si>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</si>
  <si>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</si>
  <si>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</si>
  <si>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</si>
  <si>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</si>
  <si>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</si>
  <si>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</si>
  <si>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</si>
  <si>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</si>
  <si>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</si>
  <si>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</si>
  <si>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</si>
  <si>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</si>
  <si>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</si>
  <si>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</si>
  <si>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</si>
  <si>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</si>
  <si>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</si>
  <si>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</si>
  <si>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</si>
  <si>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</si>
  <si>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</si>
  <si>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2022-1</t>
  </si>
  <si>
    <t>2022-2</t>
  </si>
  <si>
    <t>2022-3</t>
  </si>
  <si>
    <t>2022-4</t>
  </si>
  <si>
    <t>2022-5</t>
  </si>
  <si>
    <t>2022-01</t>
  </si>
  <si>
    <t>2022-02</t>
  </si>
  <si>
    <t>2022-03</t>
  </si>
  <si>
    <t>2022-04</t>
  </si>
  <si>
    <t>2022-05</t>
  </si>
  <si>
    <t>2022-6</t>
  </si>
  <si>
    <t>2022-06</t>
  </si>
  <si>
    <t>2022-7</t>
  </si>
  <si>
    <t>2022-07</t>
  </si>
  <si>
    <t>2022-08</t>
  </si>
  <si>
    <t>2022-8</t>
  </si>
  <si>
    <t>2022-09</t>
  </si>
  <si>
    <t>2022-9</t>
  </si>
  <si>
    <t>2022-10</t>
  </si>
  <si>
    <t>2022-11</t>
  </si>
  <si>
    <t>2022-12</t>
  </si>
  <si>
    <t>2023-01</t>
  </si>
  <si>
    <t>2023-02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</si>
</sst>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_-;\-* #,##0_-;_-* &quot;-&quot;_-;_-@_-"/>
    <numFmt numFmtId="165" formatCode="_-* #,##0.00_-;\-* #,##0.00_-;_-* &quot;-&quot;??_-;_-@_-"/>
    <numFmt numFmtId="166" formatCode="_-* #,##0_-;\-* #,##0_-;_-* &quot;-&quot;??_-;_-@_-"/>
    <numFmt numFmtId="167" formatCode="_-* #,##0.0_-;\-* #,##0.0_-;_-* &quot;-&quot;??_-;_-@_-"/>
    <numFmt numFmtId="168" formatCode="0.0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1"/>
      <name val="Calibri"/>
      <family val="2"/>
      <scheme val="minor"/>
    </font>
    <font>
      <sz val="7"/>
      <color indexed="8"/>
      <name val="Arial"/>
      <family val="2"/>
      <charset val="238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8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1" fillId="0" borderId="0" applyNumberFormat="0" applyFill="0" applyBorder="0" applyAlignment="0" applyProtection="0"/>
    <xf numFmtId="165" fontId="13" fillId="0" borderId="0" applyFont="0" applyFill="0" applyBorder="0" applyAlignment="0" applyProtection="0"/>
  </cellStyleXfs>
  <cellXfs count="60">
    <xf numFmtId="0" fontId="0" fillId="0" borderId="0" xfId="0"/>
    <xf numFmtId="0" fontId="0" fillId="3" borderId="0" xfId="0" applyFill="1"/>
    <xf numFmtId="0" fontId="5" fillId="3" borderId="0" xfId="0" applyFont="1" applyFill="1"/>
    <xf numFmtId="0" fontId="4" fillId="4" borderId="1" xfId="0" applyFon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0" fillId="2" borderId="5" xfId="0" applyFill="1" applyBorder="1"/>
    <xf numFmtId="0" fontId="0" fillId="2" borderId="7" xfId="0" applyFill="1" applyBorder="1"/>
    <xf numFmtId="0" fontId="0" fillId="0" borderId="0" xfId="0" applyFill="1"/>
    <xf numFmtId="0" fontId="3" fillId="4" borderId="1" xfId="0" applyFont="1" applyFill="1" applyBorder="1"/>
    <xf numFmtId="0" fontId="3" fillId="4" borderId="2" xfId="0" applyFont="1" applyFill="1" applyBorder="1"/>
    <xf numFmtId="0" fontId="3" fillId="0" borderId="4" xfId="0" applyFont="1" applyFill="1" applyBorder="1"/>
    <xf numFmtId="0" fontId="3" fillId="0" borderId="0" xfId="0" applyFont="1" applyFill="1" applyBorder="1"/>
    <xf numFmtId="0" fontId="4" fillId="4" borderId="6" xfId="0" applyFont="1" applyFill="1" applyBorder="1" applyAlignment="1">
      <alignment horizontal="left"/>
    </xf>
    <xf numFmtId="0" fontId="9" fillId="4" borderId="1" xfId="0" applyFont="1" applyFill="1" applyBorder="1" applyAlignment="1">
      <alignment horizontal="left" vertical="top"/>
    </xf>
    <xf numFmtId="0" fontId="6" fillId="2" borderId="3" xfId="0" applyFont="1" applyFill="1" applyBorder="1" applyAlignment="1">
      <alignment horizontal="left" vertical="top"/>
    </xf>
    <xf numFmtId="0" fontId="6" fillId="2" borderId="5" xfId="0" applyFont="1" applyFill="1" applyBorder="1"/>
    <xf numFmtId="0" fontId="6" fillId="2" borderId="8" xfId="0" applyFont="1" applyFill="1" applyBorder="1" applyAlignment="1">
      <alignment horizontal="left" vertical="top"/>
    </xf>
    <xf numFmtId="0" fontId="0" fillId="2" borderId="9" xfId="0" applyFill="1" applyBorder="1"/>
    <xf numFmtId="0" fontId="6" fillId="2" borderId="9" xfId="0" applyFont="1" applyFill="1" applyBorder="1"/>
    <xf numFmtId="0" fontId="0" fillId="2" borderId="8" xfId="0" applyFill="1" applyBorder="1" applyAlignment="1">
      <alignment horizontal="left"/>
    </xf>
    <xf numFmtId="0" fontId="0" fillId="2" borderId="10" xfId="0" applyFill="1" applyBorder="1"/>
    <xf numFmtId="0" fontId="3" fillId="2" borderId="11" xfId="0" applyFont="1" applyFill="1" applyBorder="1"/>
    <xf numFmtId="0" fontId="9" fillId="5" borderId="0" xfId="0" applyFont="1" applyFill="1" applyAlignment="1"/>
    <xf numFmtId="0" fontId="9" fillId="5" borderId="0" xfId="0" applyFont="1" applyFill="1"/>
    <xf numFmtId="0" fontId="10" fillId="0" borderId="0" xfId="0" applyFont="1" applyFill="1" applyBorder="1" applyProtection="1">
      <protection locked="0"/>
    </xf>
    <xf numFmtId="0" fontId="11" fillId="0" borderId="0" xfId="7" applyFill="1" applyBorder="1" applyProtection="1">
      <protection locked="0"/>
    </xf>
    <xf numFmtId="0" fontId="0" fillId="2" borderId="9" xfId="0" applyFill="1" applyBorder="1" applyAlignment="1">
      <alignment vertical="top" wrapText="1"/>
    </xf>
    <xf numFmtId="0" fontId="6" fillId="0" borderId="0" xfId="0" applyFont="1" applyFill="1" applyBorder="1" applyAlignment="1" applyProtection="1">
      <alignment horizontal="center" vertical="center"/>
      <protection locked="0"/>
    </xf>
    <xf numFmtId="2" fontId="0" fillId="0" borderId="0" xfId="0" applyNumberFormat="1" applyFill="1" applyAlignment="1">
      <alignment horizontal="right"/>
    </xf>
    <xf numFmtId="0" fontId="0" fillId="0" borderId="0" xfId="0" applyFont="1" applyFill="1" applyAlignment="1">
      <alignment horizontal="left" indent="1"/>
    </xf>
    <xf numFmtId="0" fontId="0" fillId="0" borderId="0" xfId="0" applyFont="1" applyFill="1" applyAlignment="1">
      <alignment horizontal="left"/>
    </xf>
    <xf numFmtId="0" fontId="12" fillId="0" borderId="0" xfId="0" applyFont="1" applyFill="1" applyAlignment="1">
      <alignment horizontal="left" indent="1"/>
    </xf>
    <xf numFmtId="0" fontId="0" fillId="0" borderId="0" xfId="0" applyFont="1" applyFill="1" applyAlignment="1">
      <alignment horizontal="left" indent="2"/>
    </xf>
    <xf numFmtId="4" fontId="0" fillId="0" borderId="0" xfId="0" applyNumberFormat="1" applyFill="1" applyAlignment="1">
      <alignment horizontal="right"/>
    </xf>
    <xf numFmtId="0" fontId="0" fillId="0" borderId="0" xfId="0" applyFill="1" applyBorder="1"/>
    <xf numFmtId="0" fontId="0" fillId="2" borderId="0" xfId="0" applyFill="1"/>
    <xf numFmtId="0" fontId="12" fillId="2" borderId="0" xfId="0" applyFont="1" applyFill="1" applyAlignment="1"/>
    <xf numFmtId="0" fontId="0" fillId="2" borderId="0" xfId="0" applyFill="1" applyBorder="1"/>
    <xf numFmtId="0" fontId="0" fillId="5" borderId="0" xfId="0" applyFill="1"/>
    <xf numFmtId="0" fontId="3" fillId="4" borderId="12" xfId="0" applyFont="1" applyFill="1" applyBorder="1"/>
    <xf numFmtId="0" fontId="3" fillId="4" borderId="11" xfId="0" applyFont="1" applyFill="1" applyBorder="1"/>
    <xf numFmtId="0" fontId="0" fillId="2" borderId="10" xfId="0" applyNumberFormat="1" applyFill="1" applyBorder="1" applyAlignment="1">
      <alignment horizontal="left" vertical="top"/>
    </xf>
    <xf numFmtId="166" fontId="0" fillId="0" borderId="0" xfId="8" applyNumberFormat="1" applyFont="1" applyFill="1"/>
    <xf numFmtId="165" fontId="0" fillId="0" borderId="0" xfId="8" applyFont="1" applyFill="1"/>
    <xf numFmtId="166" fontId="0" fillId="2" borderId="0" xfId="8" applyNumberFormat="1" applyFont="1" applyFill="1"/>
    <xf numFmtId="166" fontId="0" fillId="0" borderId="0" xfId="8" applyNumberFormat="1" applyFont="1" applyFill="1" applyBorder="1"/>
    <xf numFmtId="166" fontId="0" fillId="0" borderId="0" xfId="8" applyNumberFormat="1" applyFont="1" applyFill="1" applyAlignment="1">
      <alignment horizontal="left" indent="2"/>
    </xf>
    <xf numFmtId="166" fontId="0" fillId="0" borderId="0" xfId="8" applyNumberFormat="1" applyFont="1" applyFill="1" applyAlignment="1">
      <alignment horizontal="right"/>
    </xf>
    <xf numFmtId="166" fontId="0" fillId="6" borderId="0" xfId="8" applyNumberFormat="1" applyFont="1" applyFill="1"/>
    <xf numFmtId="0" fontId="3" fillId="6" borderId="0" xfId="0" applyFont="1" applyFill="1" applyBorder="1"/>
    <xf numFmtId="1" fontId="0" fillId="0" borderId="0" xfId="0" applyNumberFormat="1" applyFill="1"/>
    <xf numFmtId="166" fontId="0" fillId="0" borderId="0" xfId="0" applyNumberFormat="1"/>
    <xf numFmtId="1" fontId="0" fillId="0" borderId="0" xfId="8" applyNumberFormat="1" applyFont="1" applyFill="1"/>
    <xf numFmtId="166" fontId="0" fillId="0" borderId="0" xfId="0" applyNumberFormat="1" applyFill="1"/>
    <xf numFmtId="165" fontId="0" fillId="2" borderId="0" xfId="8" applyFont="1" applyFill="1"/>
    <xf numFmtId="165" fontId="0" fillId="0" borderId="0" xfId="0" applyNumberFormat="1" applyFill="1"/>
    <xf numFmtId="167" fontId="0" fillId="0" borderId="0" xfId="8" applyNumberFormat="1" applyFont="1" applyFill="1"/>
    <xf numFmtId="164" fontId="0" fillId="0" borderId="0" xfId="0" applyNumberFormat="1" applyFill="1"/>
    <xf numFmtId="168" fontId="0" fillId="0" borderId="0" xfId="0" applyNumberFormat="1" applyFill="1"/>
  </cellXfs>
  <cellStyles count="9">
    <cellStyle name="Comma" xfId="8" builtinId="3"/>
    <cellStyle name="Hyperlink" xfId="7" builtinId="8"/>
    <cellStyle name="Normal" xfId="0" builtinId="0"/>
    <cellStyle name="Normal 2" xfId="2"/>
    <cellStyle name="Normal 2 3" xfId="6"/>
    <cellStyle name="Normal 3 2" xfId="4"/>
    <cellStyle name="Normal 4" xfId="1"/>
    <cellStyle name="Normal 8 2 2" xfId="3"/>
    <cellStyle name="Normal 8 2 2 2" xfId="5"/>
  </cellStyles>
  <dxfs count="6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</xdr:rowOff>
    </xdr:from>
    <xdr:to>
      <xdr:col>11</xdr:col>
      <xdr:colOff>291703</xdr:colOff>
      <xdr:row>48</xdr:row>
      <xdr:rowOff>29767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2B92993B-4C0D-4194-92DC-E14E3AE0DE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5517"/>
          <a:ext cx="5203031" cy="57804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iese\ERD\4.1%20CORP\PUBDATA\12.0.0%20STATISTIC%20UNIT\12.4%20Database\12.4.6%20Monetary\New%20tables\revised%20FINSTATrevision%20(Link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DATA/12.0.0%20STATISTIC%20UNIT/12.0.1%20STATS%20DATA/ERD%20DATA%20&amp;%20STATS/MONETARY%20SECTOR/DATA/4.%20MEN/revised%20FINSTATrevision%20(Linked)%20Review%20May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BDATA/12.0.0%20STATISTIC%20UNIT/12.0.1%20STATS%20DATA/ERD%20DATA%20&amp;%20STATS/MONETARY%20SECTOR/DATA/1.%20RBV%20Balance%20Sheet/RBV%20Monthly%20BS%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iese\ERD\12.0.0%20STATISTIC%20UNIT\12.4%20Database\12.4.6%20Monetary\New%20tables\Monthly%20monetar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UBDATA/12.0.0%20STATISTIC%20UNIT/12.0.1%20STATS%20DATA/ERD%20DATA%20&amp;%20STATS/MONETARY%20SECTOR/DATA/3.%20Compilation/Monthly%20monetary%20review%20May%20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thly%20table\Monthly%20monet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ed tab1&amp;2 (2)"/>
      <sheetName val="revisedtab3&amp;4"/>
      <sheetName val="tableFPPworkshp"/>
      <sheetName val="Sheet1"/>
      <sheetName val="Sheet2"/>
    </sheetNames>
    <sheetDataSet>
      <sheetData sheetId="0">
        <row r="13">
          <cell r="CN13">
            <v>59538.861462000001</v>
          </cell>
          <cell r="CO13">
            <v>59774.444344000003</v>
          </cell>
          <cell r="CP13">
            <v>58519.985799000002</v>
          </cell>
          <cell r="CQ13">
            <v>58210.587897999998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ed tab1&amp;2 (2)"/>
      <sheetName val="revisedtab3&amp;4"/>
    </sheetNames>
    <sheetDataSet>
      <sheetData sheetId="0">
        <row r="13">
          <cell r="AK13">
            <v>71557.523828000005</v>
          </cell>
          <cell r="AL13">
            <v>71927.648123999999</v>
          </cell>
          <cell r="AM13">
            <v>70966.896743999998</v>
          </cell>
          <cell r="AN13">
            <v>70908.455369000003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(a)_22"/>
      <sheetName val="Jan(b)_22"/>
      <sheetName val="Feb(a)_22"/>
      <sheetName val="Feb(b)_22"/>
      <sheetName val="Mar(a)_22"/>
      <sheetName val="Mar(b)_22"/>
      <sheetName val="Apr(a)_22"/>
      <sheetName val="Apr(b)_22"/>
      <sheetName val="May(a)_22"/>
      <sheetName val="May(b)_22"/>
      <sheetName val="Jun(a)_22"/>
      <sheetName val="Jun(b)_22"/>
      <sheetName val="Jul(a)_22"/>
      <sheetName val="Jul(b)_22"/>
      <sheetName val="Aug(a)_22"/>
      <sheetName val="Aug(b)_22"/>
      <sheetName val="Sep(a)_22"/>
      <sheetName val="Sep(b)_22"/>
      <sheetName val="Oct(a)_22"/>
      <sheetName val="Oct(b)_22"/>
      <sheetName val="Nov(a)_22"/>
      <sheetName val="Nov(b)_22"/>
      <sheetName val="Dec(a)_22"/>
      <sheetName val="Dec(b)_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J5">
            <v>601563459</v>
          </cell>
        </row>
        <row r="6">
          <cell r="J6">
            <v>3301121922</v>
          </cell>
        </row>
      </sheetData>
      <sheetData sheetId="14"/>
      <sheetData sheetId="15">
        <row r="5">
          <cell r="J5">
            <v>602234800</v>
          </cell>
        </row>
        <row r="6">
          <cell r="J6">
            <v>3301060537</v>
          </cell>
        </row>
      </sheetData>
      <sheetData sheetId="16"/>
      <sheetData sheetId="17">
        <row r="5">
          <cell r="J5">
            <v>614025226</v>
          </cell>
        </row>
        <row r="6">
          <cell r="J6">
            <v>3365688003</v>
          </cell>
        </row>
      </sheetData>
      <sheetData sheetId="18"/>
      <sheetData sheetId="19">
        <row r="5">
          <cell r="J5">
            <v>619521830</v>
          </cell>
        </row>
        <row r="6">
          <cell r="J6">
            <v>3395816821</v>
          </cell>
        </row>
      </sheetData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 revised assets RBV"/>
      <sheetName val="Table 1 revised liab RBV"/>
      <sheetName val="Table2revised assets (2)"/>
      <sheetName val="Table2revised assets"/>
      <sheetName val="Table2revised liabilities"/>
      <sheetName val="Table3revised"/>
      <sheetName val="Table 4"/>
      <sheetName val="Sheet2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>
        <row r="12">
          <cell r="CC12">
            <v>51400.820667</v>
          </cell>
        </row>
        <row r="15">
          <cell r="BS15">
            <v>5207.4260050000003</v>
          </cell>
          <cell r="BT15">
            <v>5197.9605659999997</v>
          </cell>
          <cell r="BU15">
            <v>5114.6010750000005</v>
          </cell>
          <cell r="BV15">
            <v>5120.1158679999999</v>
          </cell>
          <cell r="BW15">
            <v>5019.220088</v>
          </cell>
          <cell r="BX15">
            <v>5046.9451119999994</v>
          </cell>
          <cell r="BY15">
            <v>4881.6717570000001</v>
          </cell>
          <cell r="BZ15">
            <v>4887.390821</v>
          </cell>
          <cell r="CA15">
            <v>4924.1011410000001</v>
          </cell>
          <cell r="CB15">
            <v>4747.8162109999994</v>
          </cell>
          <cell r="CC15">
            <v>4756.8242829999999</v>
          </cell>
        </row>
        <row r="18">
          <cell r="BX18">
            <v>21219.075000000001</v>
          </cell>
          <cell r="BY18">
            <v>21076.258000000002</v>
          </cell>
          <cell r="BZ18">
            <v>24360.754000000001</v>
          </cell>
          <cell r="CA18">
            <v>22882.227999999999</v>
          </cell>
          <cell r="CB18">
            <v>20250.537</v>
          </cell>
          <cell r="CC18">
            <v>20806.34</v>
          </cell>
        </row>
        <row r="19">
          <cell r="BX19">
            <v>9590.5030000000006</v>
          </cell>
          <cell r="BY19">
            <v>10827.545999999998</v>
          </cell>
          <cell r="BZ19">
            <v>11751.391</v>
          </cell>
          <cell r="CA19">
            <v>8825.84</v>
          </cell>
          <cell r="CB19">
            <v>9398.9449999999997</v>
          </cell>
          <cell r="CC19">
            <v>9666.9660000000003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 revised assets RBV"/>
      <sheetName val="Table 1 revised liab RBV"/>
      <sheetName val="Table2revised assets"/>
      <sheetName val="Table2revised liabilities"/>
      <sheetName val="Table3revised"/>
      <sheetName val="Table 4"/>
      <sheetName val="revised tab1&amp;2 (2)"/>
    </sheetNames>
    <sheetDataSet>
      <sheetData sheetId="0">
        <row r="12">
          <cell r="AA12">
            <v>892.55476699999997</v>
          </cell>
        </row>
      </sheetData>
      <sheetData sheetId="1">
        <row r="10">
          <cell r="AA10">
            <v>10527.113737</v>
          </cell>
        </row>
      </sheetData>
      <sheetData sheetId="2"/>
      <sheetData sheetId="3"/>
      <sheetData sheetId="4">
        <row r="12">
          <cell r="V12">
            <v>66469.165922999993</v>
          </cell>
        </row>
        <row r="15">
          <cell r="AH15">
            <v>6938.3382959999999</v>
          </cell>
          <cell r="AI15">
            <v>6994.5690720000002</v>
          </cell>
          <cell r="AJ15">
            <v>7118.1367179999997</v>
          </cell>
          <cell r="AK15">
            <v>7176.0136769999999</v>
          </cell>
        </row>
        <row r="18">
          <cell r="AH18">
            <v>18992.234999999997</v>
          </cell>
          <cell r="AI18">
            <v>19699.550999999999</v>
          </cell>
          <cell r="AJ18">
            <v>21361.050999999996</v>
          </cell>
          <cell r="AK18">
            <v>19151.004000000001</v>
          </cell>
        </row>
        <row r="19">
          <cell r="AH19">
            <v>4545.4370000000008</v>
          </cell>
          <cell r="AI19">
            <v>4381.97</v>
          </cell>
          <cell r="AJ19">
            <v>5439.982</v>
          </cell>
          <cell r="AK19">
            <v>4343.625</v>
          </cell>
        </row>
      </sheetData>
      <sheetData sheetId="5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 revised assets RBV"/>
      <sheetName val="Table 1 revised liab RBV"/>
      <sheetName val="Table2revised assets"/>
      <sheetName val="Table2revised liabilities"/>
      <sheetName val="Sheet1"/>
      <sheetName val="Table3revised"/>
      <sheetName val="Table 4"/>
    </sheetNames>
    <sheetDataSet>
      <sheetData sheetId="0"/>
      <sheetData sheetId="1"/>
      <sheetData sheetId="2"/>
      <sheetData sheetId="3"/>
      <sheetData sheetId="4"/>
      <sheetData sheetId="5">
        <row r="19">
          <cell r="AK19">
            <v>10542.993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rbv.gov.vu/attachments/article/371/December%202017%20QE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XJ13"/>
  <sheetViews>
    <sheetView workbookViewId="0">
      <pane xSplit="3" ySplit="10" topLeftCell="HK11" activePane="bottomRight" state="frozen"/>
      <selection pane="topRight" activeCell="D1" sqref="D1"/>
      <selection pane="bottomLeft" activeCell="A13" sqref="A13"/>
      <selection pane="bottomRight" activeCell="HM19" sqref="HM19"/>
    </sheetView>
  </sheetViews>
  <sheetFormatPr defaultRowHeight="15" x14ac:dyDescent="0.25"/>
  <cols>
    <col min="1" max="1" width="23.42578125" customWidth="1"/>
    <col min="2" max="2" width="76.7109375" customWidth="1"/>
    <col min="3" max="3" width="28" customWidth="1"/>
    <col min="184" max="186" width="10.5703125" bestFit="1" customWidth="1"/>
    <col min="208" max="211" width="8" bestFit="1" customWidth="1"/>
  </cols>
  <sheetData>
    <row r="1" spans="1:221 16181:16182" s="1" customFormat="1" x14ac:dyDescent="0.25">
      <c r="A1" s="14" t="s">
        <v>67</v>
      </c>
      <c r="B1" s="17" t="s">
        <v>50</v>
      </c>
      <c r="C1" s="15" t="s">
        <v>51</v>
      </c>
      <c r="WXI1" s="2"/>
      <c r="WXJ1" s="2"/>
    </row>
    <row r="2" spans="1:221 16181:16182" s="1" customFormat="1" x14ac:dyDescent="0.25">
      <c r="A2" s="5" t="s">
        <v>68</v>
      </c>
      <c r="B2" s="19" t="s">
        <v>52</v>
      </c>
      <c r="C2" s="16" t="s">
        <v>53</v>
      </c>
      <c r="WXI2" s="2"/>
      <c r="WXJ2" s="2"/>
    </row>
    <row r="3" spans="1:221 16181:16182" s="1" customFormat="1" ht="15.75" thickBot="1" x14ac:dyDescent="0.3">
      <c r="A3" s="5" t="s">
        <v>6</v>
      </c>
      <c r="B3" s="27" t="s">
        <v>211</v>
      </c>
      <c r="C3" s="6" t="s">
        <v>9</v>
      </c>
      <c r="WXI3" s="2"/>
      <c r="WXJ3" s="2"/>
    </row>
    <row r="4" spans="1:221 16181:16182" s="1" customFormat="1" x14ac:dyDescent="0.25">
      <c r="A4" s="3" t="s">
        <v>0</v>
      </c>
      <c r="B4" s="20" t="s">
        <v>69</v>
      </c>
      <c r="C4" s="4" t="s">
        <v>10</v>
      </c>
      <c r="WXI4" s="2"/>
      <c r="WXJ4" s="2"/>
    </row>
    <row r="5" spans="1:221 16181:16182" s="1" customFormat="1" x14ac:dyDescent="0.25">
      <c r="A5" s="5" t="s">
        <v>1</v>
      </c>
      <c r="B5" s="18" t="s">
        <v>199</v>
      </c>
      <c r="C5" s="6" t="s">
        <v>7</v>
      </c>
      <c r="WXI5" s="2"/>
      <c r="WXJ5" s="2"/>
    </row>
    <row r="6" spans="1:221 16181:16182" s="1" customFormat="1" x14ac:dyDescent="0.25">
      <c r="A6" s="5" t="s">
        <v>2</v>
      </c>
      <c r="B6" s="18" t="s">
        <v>35</v>
      </c>
      <c r="C6" s="6" t="s">
        <v>8</v>
      </c>
      <c r="WXI6" s="2"/>
      <c r="WXJ6" s="2"/>
    </row>
    <row r="7" spans="1:221 16181:16182" s="1" customFormat="1" x14ac:dyDescent="0.25">
      <c r="A7" s="5" t="s">
        <v>3</v>
      </c>
      <c r="B7" s="18" t="s">
        <v>5</v>
      </c>
      <c r="C7" s="6" t="s">
        <v>197</v>
      </c>
      <c r="WXI7" s="2"/>
      <c r="WXJ7" s="2"/>
    </row>
    <row r="8" spans="1:221 16181:16182" s="1" customFormat="1" ht="15.75" thickBot="1" x14ac:dyDescent="0.3">
      <c r="A8" s="13" t="s">
        <v>4</v>
      </c>
      <c r="B8" s="21" t="s">
        <v>70</v>
      </c>
      <c r="C8" s="7" t="s">
        <v>198</v>
      </c>
      <c r="WXI8" s="2"/>
      <c r="WXJ8" s="2"/>
    </row>
    <row r="9" spans="1:221 16181:16182" s="8" customFormat="1" ht="15.75" thickBot="1" x14ac:dyDescent="0.3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</row>
    <row r="10" spans="1:221 16181:16182" ht="15.75" thickBot="1" x14ac:dyDescent="0.3">
      <c r="A10" s="9" t="s">
        <v>100</v>
      </c>
      <c r="B10" s="10" t="s">
        <v>71</v>
      </c>
      <c r="C10" s="9" t="s">
        <v>54</v>
      </c>
      <c r="D10" s="22" t="s">
        <v>101</v>
      </c>
      <c r="E10" s="22" t="s">
        <v>102</v>
      </c>
      <c r="F10" s="22" t="s">
        <v>103</v>
      </c>
      <c r="G10" s="22" t="s">
        <v>104</v>
      </c>
      <c r="H10" s="22" t="s">
        <v>105</v>
      </c>
      <c r="I10" s="22" t="s">
        <v>106</v>
      </c>
      <c r="J10" s="22" t="s">
        <v>107</v>
      </c>
      <c r="K10" s="22" t="s">
        <v>108</v>
      </c>
      <c r="L10" s="22" t="s">
        <v>109</v>
      </c>
      <c r="M10" s="22" t="s">
        <v>110</v>
      </c>
      <c r="N10" s="22" t="s">
        <v>111</v>
      </c>
      <c r="O10" s="22" t="s">
        <v>112</v>
      </c>
      <c r="P10" s="22" t="s">
        <v>113</v>
      </c>
      <c r="Q10" s="22" t="s">
        <v>114</v>
      </c>
      <c r="R10" s="22" t="s">
        <v>115</v>
      </c>
      <c r="S10" s="22" t="s">
        <v>116</v>
      </c>
      <c r="T10" s="22" t="s">
        <v>117</v>
      </c>
      <c r="U10" s="22" t="s">
        <v>118</v>
      </c>
      <c r="V10" s="22" t="s">
        <v>119</v>
      </c>
      <c r="W10" s="22" t="s">
        <v>120</v>
      </c>
      <c r="X10" s="22" t="s">
        <v>121</v>
      </c>
      <c r="Y10" s="22" t="s">
        <v>122</v>
      </c>
      <c r="Z10" s="22" t="s">
        <v>123</v>
      </c>
      <c r="AA10" s="22" t="s">
        <v>124</v>
      </c>
      <c r="AB10" s="22" t="s">
        <v>125</v>
      </c>
      <c r="AC10" s="22" t="s">
        <v>126</v>
      </c>
      <c r="AD10" s="22" t="s">
        <v>127</v>
      </c>
      <c r="AE10" s="22" t="s">
        <v>128</v>
      </c>
      <c r="AF10" s="22" t="s">
        <v>129</v>
      </c>
      <c r="AG10" s="22" t="s">
        <v>130</v>
      </c>
      <c r="AH10" s="22" t="s">
        <v>131</v>
      </c>
      <c r="AI10" s="22" t="s">
        <v>132</v>
      </c>
      <c r="AJ10" s="22" t="s">
        <v>133</v>
      </c>
      <c r="AK10" s="22" t="s">
        <v>134</v>
      </c>
      <c r="AL10" s="22" t="s">
        <v>135</v>
      </c>
      <c r="AM10" s="22" t="s">
        <v>136</v>
      </c>
      <c r="AN10" s="22" t="s">
        <v>137</v>
      </c>
      <c r="AO10" s="22" t="s">
        <v>138</v>
      </c>
      <c r="AP10" s="22" t="s">
        <v>139</v>
      </c>
      <c r="AQ10" s="22" t="s">
        <v>140</v>
      </c>
      <c r="AR10" s="22" t="s">
        <v>141</v>
      </c>
      <c r="AS10" s="22" t="s">
        <v>142</v>
      </c>
      <c r="AT10" s="22" t="s">
        <v>143</v>
      </c>
      <c r="AU10" s="22" t="s">
        <v>144</v>
      </c>
      <c r="AV10" s="22" t="s">
        <v>145</v>
      </c>
      <c r="AW10" s="22" t="s">
        <v>146</v>
      </c>
      <c r="AX10" s="22" t="s">
        <v>147</v>
      </c>
      <c r="AY10" s="22" t="s">
        <v>148</v>
      </c>
      <c r="AZ10" s="22" t="s">
        <v>149</v>
      </c>
      <c r="BA10" s="22" t="s">
        <v>150</v>
      </c>
      <c r="BB10" s="22" t="s">
        <v>151</v>
      </c>
      <c r="BC10" s="22" t="s">
        <v>152</v>
      </c>
      <c r="BD10" s="22" t="s">
        <v>153</v>
      </c>
      <c r="BE10" s="22" t="s">
        <v>154</v>
      </c>
      <c r="BF10" s="22" t="s">
        <v>155</v>
      </c>
      <c r="BG10" s="22" t="s">
        <v>156</v>
      </c>
      <c r="BH10" s="22" t="s">
        <v>157</v>
      </c>
      <c r="BI10" s="22" t="s">
        <v>158</v>
      </c>
      <c r="BJ10" s="22" t="s">
        <v>159</v>
      </c>
      <c r="BK10" s="22" t="s">
        <v>160</v>
      </c>
      <c r="BL10" s="22" t="s">
        <v>161</v>
      </c>
      <c r="BM10" s="22" t="s">
        <v>162</v>
      </c>
      <c r="BN10" s="22" t="s">
        <v>163</v>
      </c>
      <c r="BO10" s="22" t="s">
        <v>164</v>
      </c>
      <c r="BP10" s="22" t="s">
        <v>165</v>
      </c>
      <c r="BQ10" s="22" t="s">
        <v>166</v>
      </c>
      <c r="BR10" s="22" t="s">
        <v>167</v>
      </c>
      <c r="BS10" s="22" t="s">
        <v>168</v>
      </c>
      <c r="BT10" s="22" t="s">
        <v>169</v>
      </c>
      <c r="BU10" s="22" t="s">
        <v>170</v>
      </c>
      <c r="BV10" s="22" t="s">
        <v>171</v>
      </c>
      <c r="BW10" s="22" t="s">
        <v>172</v>
      </c>
      <c r="BX10" s="22" t="s">
        <v>173</v>
      </c>
      <c r="BY10" s="22" t="s">
        <v>174</v>
      </c>
      <c r="BZ10" s="22" t="s">
        <v>175</v>
      </c>
      <c r="CA10" s="22" t="s">
        <v>176</v>
      </c>
      <c r="CB10" s="22" t="s">
        <v>177</v>
      </c>
      <c r="CC10" s="22" t="s">
        <v>178</v>
      </c>
      <c r="CD10" s="22" t="s">
        <v>179</v>
      </c>
      <c r="CE10" s="22" t="s">
        <v>180</v>
      </c>
      <c r="CF10" s="22" t="s">
        <v>181</v>
      </c>
      <c r="CG10" s="22" t="s">
        <v>182</v>
      </c>
      <c r="CH10" s="22" t="s">
        <v>183</v>
      </c>
      <c r="CI10" s="22" t="s">
        <v>184</v>
      </c>
      <c r="CJ10" s="22" t="s">
        <v>72</v>
      </c>
      <c r="CK10" s="22" t="s">
        <v>73</v>
      </c>
      <c r="CL10" s="22" t="s">
        <v>74</v>
      </c>
      <c r="CM10" s="22" t="s">
        <v>75</v>
      </c>
      <c r="CN10" s="22" t="s">
        <v>76</v>
      </c>
      <c r="CO10" s="22" t="s">
        <v>77</v>
      </c>
      <c r="CP10" s="22" t="s">
        <v>78</v>
      </c>
      <c r="CQ10" s="22" t="s">
        <v>79</v>
      </c>
      <c r="CR10" s="22" t="s">
        <v>80</v>
      </c>
      <c r="CS10" s="22" t="s">
        <v>81</v>
      </c>
      <c r="CT10" s="22" t="s">
        <v>82</v>
      </c>
      <c r="CU10" s="22" t="s">
        <v>83</v>
      </c>
      <c r="CV10" s="22" t="s">
        <v>84</v>
      </c>
      <c r="CW10" s="22" t="s">
        <v>85</v>
      </c>
      <c r="CX10" s="22" t="s">
        <v>86</v>
      </c>
      <c r="CY10" s="22" t="s">
        <v>87</v>
      </c>
      <c r="CZ10" s="22" t="s">
        <v>88</v>
      </c>
      <c r="DA10" s="22" t="s">
        <v>89</v>
      </c>
      <c r="DB10" s="22" t="s">
        <v>90</v>
      </c>
      <c r="DC10" s="22" t="s">
        <v>91</v>
      </c>
      <c r="DD10" s="22" t="s">
        <v>92</v>
      </c>
      <c r="DE10" s="22" t="s">
        <v>93</v>
      </c>
      <c r="DF10" s="22" t="s">
        <v>94</v>
      </c>
      <c r="DG10" s="22" t="s">
        <v>95</v>
      </c>
      <c r="DH10" s="22" t="s">
        <v>11</v>
      </c>
      <c r="DI10" s="22" t="s">
        <v>13</v>
      </c>
      <c r="DJ10" s="22" t="s">
        <v>33</v>
      </c>
      <c r="DK10" s="22" t="s">
        <v>31</v>
      </c>
      <c r="DL10" s="22" t="s">
        <v>29</v>
      </c>
      <c r="DM10" s="22" t="s">
        <v>27</v>
      </c>
      <c r="DN10" s="22" t="s">
        <v>25</v>
      </c>
      <c r="DO10" s="22" t="s">
        <v>23</v>
      </c>
      <c r="DP10" s="22" t="s">
        <v>21</v>
      </c>
      <c r="DQ10" s="22" t="s">
        <v>17</v>
      </c>
      <c r="DR10" s="22" t="s">
        <v>15</v>
      </c>
      <c r="DS10" s="22" t="s">
        <v>19</v>
      </c>
      <c r="DT10" s="22" t="s">
        <v>12</v>
      </c>
      <c r="DU10" s="22" t="s">
        <v>14</v>
      </c>
      <c r="DV10" s="22" t="s">
        <v>34</v>
      </c>
      <c r="DW10" s="22" t="s">
        <v>32</v>
      </c>
      <c r="DX10" s="22" t="s">
        <v>30</v>
      </c>
      <c r="DY10" s="22" t="s">
        <v>28</v>
      </c>
      <c r="DZ10" s="22" t="s">
        <v>26</v>
      </c>
      <c r="EA10" s="22" t="s">
        <v>24</v>
      </c>
      <c r="EB10" s="22" t="s">
        <v>22</v>
      </c>
      <c r="EC10" s="22" t="s">
        <v>18</v>
      </c>
      <c r="ED10" s="22" t="s">
        <v>16</v>
      </c>
      <c r="EE10" s="22" t="s">
        <v>20</v>
      </c>
      <c r="EF10" s="22" t="s">
        <v>36</v>
      </c>
      <c r="EG10" s="22" t="s">
        <v>38</v>
      </c>
      <c r="EH10" s="22" t="s">
        <v>39</v>
      </c>
      <c r="EI10" s="22" t="s">
        <v>40</v>
      </c>
      <c r="EJ10" s="22" t="s">
        <v>41</v>
      </c>
      <c r="EK10" s="22" t="s">
        <v>42</v>
      </c>
      <c r="EL10" s="22" t="s">
        <v>43</v>
      </c>
      <c r="EM10" s="22" t="s">
        <v>44</v>
      </c>
      <c r="EN10" s="22" t="s">
        <v>45</v>
      </c>
      <c r="EO10" s="22" t="s">
        <v>46</v>
      </c>
      <c r="EP10" s="22" t="s">
        <v>47</v>
      </c>
      <c r="EQ10" s="22" t="s">
        <v>48</v>
      </c>
      <c r="ER10" s="22" t="s">
        <v>49</v>
      </c>
      <c r="ES10" s="22" t="s">
        <v>55</v>
      </c>
      <c r="ET10" s="22" t="s">
        <v>56</v>
      </c>
      <c r="EU10" s="22" t="s">
        <v>57</v>
      </c>
      <c r="EV10" s="22" t="s">
        <v>58</v>
      </c>
      <c r="EW10" s="22" t="s">
        <v>59</v>
      </c>
      <c r="EX10" s="22" t="s">
        <v>60</v>
      </c>
      <c r="EY10" s="22" t="s">
        <v>61</v>
      </c>
      <c r="EZ10" s="22" t="s">
        <v>62</v>
      </c>
      <c r="FA10" s="22" t="s">
        <v>63</v>
      </c>
      <c r="FB10" s="22" t="s">
        <v>64</v>
      </c>
      <c r="FC10" s="22" t="s">
        <v>65</v>
      </c>
      <c r="FD10" s="22" t="s">
        <v>66</v>
      </c>
      <c r="FE10" s="22" t="s">
        <v>96</v>
      </c>
      <c r="FF10" s="22" t="s">
        <v>185</v>
      </c>
      <c r="FG10" s="22" t="s">
        <v>186</v>
      </c>
      <c r="FH10" s="22" t="s">
        <v>187</v>
      </c>
      <c r="FI10" s="22" t="s">
        <v>188</v>
      </c>
      <c r="FJ10" s="22" t="s">
        <v>189</v>
      </c>
      <c r="FK10" s="22" t="s">
        <v>190</v>
      </c>
      <c r="FL10" s="22" t="s">
        <v>191</v>
      </c>
      <c r="FM10" s="22" t="s">
        <v>192</v>
      </c>
      <c r="FN10" s="22" t="s">
        <v>193</v>
      </c>
      <c r="FO10" s="22" t="s">
        <v>194</v>
      </c>
      <c r="FP10" s="22" t="s">
        <v>247</v>
      </c>
      <c r="FQ10" s="22" t="s">
        <v>248</v>
      </c>
      <c r="FR10" s="22" t="s">
        <v>249</v>
      </c>
      <c r="FS10" s="22" t="s">
        <v>250</v>
      </c>
      <c r="FT10" s="22" t="s">
        <v>251</v>
      </c>
      <c r="FU10" s="22" t="s">
        <v>252</v>
      </c>
      <c r="FV10" s="22" t="s">
        <v>253</v>
      </c>
      <c r="FW10" s="22" t="s">
        <v>254</v>
      </c>
      <c r="FX10" s="22" t="s">
        <v>255</v>
      </c>
      <c r="FY10" s="22" t="s">
        <v>256</v>
      </c>
      <c r="FZ10" s="22" t="s">
        <v>257</v>
      </c>
      <c r="GA10" s="22" t="s">
        <v>258</v>
      </c>
      <c r="GB10" s="22" t="s">
        <v>259</v>
      </c>
      <c r="GC10" s="22" t="s">
        <v>260</v>
      </c>
      <c r="GD10" s="22" t="s">
        <v>261</v>
      </c>
      <c r="GE10" s="22" t="s">
        <v>262</v>
      </c>
      <c r="GF10" s="22" t="s">
        <v>263</v>
      </c>
      <c r="GG10" s="22" t="s">
        <v>264</v>
      </c>
      <c r="GH10" s="22" t="s">
        <v>265</v>
      </c>
      <c r="GI10" s="22" t="s">
        <v>266</v>
      </c>
      <c r="GJ10" s="22" t="s">
        <v>267</v>
      </c>
      <c r="GK10" s="22" t="s">
        <v>268</v>
      </c>
      <c r="GL10" s="22" t="s">
        <v>269</v>
      </c>
      <c r="GM10" s="22" t="s">
        <v>270</v>
      </c>
      <c r="GN10" s="22" t="s">
        <v>271</v>
      </c>
      <c r="GO10" s="22" t="s">
        <v>272</v>
      </c>
      <c r="GP10" s="22" t="s">
        <v>273</v>
      </c>
      <c r="GQ10" s="22" t="s">
        <v>274</v>
      </c>
      <c r="GR10" s="22" t="s">
        <v>275</v>
      </c>
      <c r="GS10" s="22" t="s">
        <v>276</v>
      </c>
      <c r="GT10" s="22" t="s">
        <v>277</v>
      </c>
      <c r="GU10" s="22" t="s">
        <v>278</v>
      </c>
      <c r="GV10" s="22" t="s">
        <v>279</v>
      </c>
      <c r="GW10" s="22" t="s">
        <v>280</v>
      </c>
      <c r="GX10" s="22" t="s">
        <v>281</v>
      </c>
      <c r="GY10" s="22" t="s">
        <v>282</v>
      </c>
      <c r="GZ10" s="22" t="s">
        <v>283</v>
      </c>
      <c r="HA10" s="22" t="s">
        <v>284</v>
      </c>
      <c r="HB10" s="22" t="s">
        <v>285</v>
      </c>
      <c r="HC10" s="22" t="s">
        <v>286</v>
      </c>
      <c r="HD10" s="22" t="s">
        <v>287</v>
      </c>
      <c r="HE10" s="22" t="s">
        <v>293</v>
      </c>
      <c r="HF10" s="22" t="s">
        <v>295</v>
      </c>
      <c r="HG10" s="22" t="s">
        <v>298</v>
      </c>
      <c r="HH10" s="22" t="s">
        <v>300</v>
      </c>
      <c r="HI10" s="22" t="s">
        <v>301</v>
      </c>
      <c r="HJ10" s="22" t="s">
        <v>302</v>
      </c>
      <c r="HK10" s="22" t="s">
        <v>303</v>
      </c>
      <c r="HL10" s="22" t="s">
        <v>288</v>
      </c>
      <c r="HM10" s="22" t="s">
        <v>289</v>
      </c>
    </row>
    <row r="11" spans="1:221 16181:16182" s="8" customFormat="1" x14ac:dyDescent="0.25">
      <c r="A11" s="8" t="s">
        <v>37</v>
      </c>
      <c r="B11" s="8" t="s">
        <v>99</v>
      </c>
      <c r="C11" s="8" t="s">
        <v>37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>
        <v>0</v>
      </c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</row>
    <row r="12" spans="1:221 16181:16182" s="8" customFormat="1" x14ac:dyDescent="0.25">
      <c r="A12" s="8" t="s">
        <v>97</v>
      </c>
      <c r="B12" s="8" t="s">
        <v>195</v>
      </c>
      <c r="C12" s="8" t="s">
        <v>97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</row>
    <row r="13" spans="1:221 16181:16182" s="8" customFormat="1" x14ac:dyDescent="0.25">
      <c r="A13" s="8" t="s">
        <v>98</v>
      </c>
      <c r="B13" s="8" t="s">
        <v>196</v>
      </c>
      <c r="C13" s="8" t="s">
        <v>98</v>
      </c>
      <c r="D13" s="8">
        <v>56.912100000000002</v>
      </c>
      <c r="E13" s="8">
        <v>57.830599999999997</v>
      </c>
      <c r="F13" s="8">
        <v>57.594999999999999</v>
      </c>
      <c r="G13" s="8">
        <v>57.594999999999999</v>
      </c>
      <c r="H13" s="8">
        <v>59.043999999999997</v>
      </c>
      <c r="I13" s="8">
        <v>59.07</v>
      </c>
      <c r="J13" s="8">
        <v>60.12</v>
      </c>
      <c r="K13" s="8">
        <v>60.29</v>
      </c>
      <c r="L13" s="8">
        <v>61.18</v>
      </c>
      <c r="M13" s="8">
        <v>61.896999999999998</v>
      </c>
      <c r="N13" s="8">
        <v>61.268999999999998</v>
      </c>
      <c r="O13" s="8">
        <v>62.213000000000001</v>
      </c>
      <c r="P13" s="8">
        <v>65.162999999999997</v>
      </c>
      <c r="Q13" s="8">
        <v>64.89</v>
      </c>
      <c r="R13" s="8">
        <v>64.48</v>
      </c>
      <c r="S13" s="8">
        <v>67.17</v>
      </c>
      <c r="T13" s="8">
        <v>70.290000000000006</v>
      </c>
      <c r="U13" s="8">
        <v>78.290000000000006</v>
      </c>
      <c r="V13" s="8">
        <v>84.01</v>
      </c>
      <c r="W13" s="8">
        <v>85.91</v>
      </c>
      <c r="X13" s="8">
        <v>86.749600000000001</v>
      </c>
      <c r="Y13" s="8">
        <v>92.927000000000007</v>
      </c>
      <c r="Z13" s="8">
        <v>95.5</v>
      </c>
      <c r="AA13" s="8">
        <v>99.28</v>
      </c>
      <c r="AB13" s="8">
        <v>86.942999999999998</v>
      </c>
      <c r="AC13" s="8">
        <v>98.09</v>
      </c>
      <c r="AD13" s="8">
        <v>99.05</v>
      </c>
      <c r="AE13" s="8">
        <v>100.49</v>
      </c>
      <c r="AF13" s="8">
        <v>99.34</v>
      </c>
      <c r="AG13" s="8">
        <v>102.86</v>
      </c>
      <c r="AH13" s="8">
        <v>104.39</v>
      </c>
      <c r="AI13" s="8">
        <v>103.565</v>
      </c>
      <c r="AJ13" s="8">
        <v>106.79900000000001</v>
      </c>
      <c r="AK13" s="8">
        <v>111.79</v>
      </c>
      <c r="AL13" s="8">
        <v>111.7831</v>
      </c>
      <c r="AM13" s="8">
        <v>113.79300000000001</v>
      </c>
      <c r="AN13" s="8">
        <v>115.22799999999999</v>
      </c>
      <c r="AO13" s="8">
        <v>117.8</v>
      </c>
      <c r="AP13" s="8">
        <v>116.6</v>
      </c>
      <c r="AQ13" s="8">
        <v>127.30800000000001</v>
      </c>
      <c r="AR13" s="8">
        <v>127.828</v>
      </c>
      <c r="AS13" s="8">
        <v>118.982</v>
      </c>
      <c r="AT13" s="8">
        <v>118.97150000000001</v>
      </c>
      <c r="AU13" s="8">
        <v>117.111</v>
      </c>
      <c r="AV13" s="8">
        <v>112.163</v>
      </c>
      <c r="AW13" s="8">
        <v>99.793000000000006</v>
      </c>
      <c r="AX13" s="8">
        <v>97.528999999999996</v>
      </c>
      <c r="AY13" s="8">
        <v>109.38800000000001</v>
      </c>
      <c r="AZ13" s="8">
        <v>102.017</v>
      </c>
      <c r="BA13" s="8">
        <v>100.087</v>
      </c>
      <c r="BB13" s="8">
        <v>100.88500000000001</v>
      </c>
      <c r="BC13" s="8">
        <v>100.22</v>
      </c>
      <c r="BD13" s="8">
        <v>104.376</v>
      </c>
      <c r="BE13" s="8">
        <v>117.08414516750101</v>
      </c>
      <c r="BF13" s="8">
        <v>116.631057234477</v>
      </c>
      <c r="BG13" s="8">
        <v>117.911784348428</v>
      </c>
      <c r="BH13" s="8">
        <v>114.074411080781</v>
      </c>
      <c r="BI13" s="8">
        <v>120.32806395554201</v>
      </c>
      <c r="BJ13" s="8">
        <v>122.355842093635</v>
      </c>
      <c r="BK13" s="8">
        <v>142.22361415296601</v>
      </c>
      <c r="BL13" s="8">
        <v>143.45068722757199</v>
      </c>
      <c r="BM13" s="8">
        <v>145.93301353088901</v>
      </c>
      <c r="BN13" s="8">
        <v>146.47815253442101</v>
      </c>
      <c r="BO13" s="8">
        <v>145.475469135423</v>
      </c>
      <c r="BP13" s="8">
        <v>138.83212385099199</v>
      </c>
      <c r="BQ13" s="8">
        <v>144.54667322261099</v>
      </c>
      <c r="BR13" s="8">
        <v>149.573120351759</v>
      </c>
      <c r="BS13" s="8">
        <v>147.43451801298099</v>
      </c>
      <c r="BT13" s="8">
        <v>154.21729541111</v>
      </c>
      <c r="BU13" s="8">
        <v>155.30423010296099</v>
      </c>
      <c r="BV13" s="8">
        <v>152.03580240158701</v>
      </c>
      <c r="BW13" s="8">
        <v>155.152551669351</v>
      </c>
      <c r="BX13" s="8">
        <v>157.60205300383501</v>
      </c>
      <c r="BY13" s="8">
        <v>157.67461187289101</v>
      </c>
      <c r="BZ13" s="8">
        <v>155.541815190553</v>
      </c>
      <c r="CA13" s="8">
        <v>164.19294460008999</v>
      </c>
      <c r="CB13" s="8">
        <v>163.55524690986201</v>
      </c>
      <c r="CC13" s="8">
        <v>165.51829887011999</v>
      </c>
      <c r="CD13" s="8">
        <v>169.80324016187899</v>
      </c>
      <c r="CE13" s="8">
        <v>169.05981636118301</v>
      </c>
      <c r="CF13" s="8">
        <v>159.32369016115399</v>
      </c>
      <c r="CG13" s="8">
        <v>166.14783816964299</v>
      </c>
      <c r="CH13" s="8">
        <v>158.672865607337</v>
      </c>
      <c r="CI13" s="8">
        <v>167.66578335827299</v>
      </c>
      <c r="CJ13" s="8">
        <v>163.72110215408301</v>
      </c>
      <c r="CK13" s="8">
        <v>180.05892221727001</v>
      </c>
      <c r="CL13" s="8">
        <v>173.39520336207801</v>
      </c>
      <c r="CM13" s="8">
        <v>175.54004116294399</v>
      </c>
      <c r="CN13" s="8">
        <v>167.16014658901801</v>
      </c>
      <c r="CO13" s="8">
        <v>173.914894120768</v>
      </c>
      <c r="CP13" s="8">
        <v>180.704946988735</v>
      </c>
      <c r="CQ13" s="8">
        <v>181.533851499516</v>
      </c>
      <c r="CR13" s="8">
        <v>179.35263446920101</v>
      </c>
      <c r="CS13" s="8">
        <v>179.01863276424501</v>
      </c>
      <c r="CT13" s="8">
        <v>178.539919266856</v>
      </c>
      <c r="CU13" s="8">
        <v>176.04706202987001</v>
      </c>
      <c r="CV13" s="8">
        <v>176.42575574365199</v>
      </c>
      <c r="CW13" s="8">
        <v>172.41527973163099</v>
      </c>
      <c r="CX13" s="8">
        <v>175.25403313712701</v>
      </c>
      <c r="CY13" s="8">
        <v>176.499890817775</v>
      </c>
      <c r="CZ13" s="8">
        <v>167.022515789474</v>
      </c>
      <c r="DA13" s="8">
        <v>166.322644815502</v>
      </c>
      <c r="DB13" s="8">
        <v>166.44752078842001</v>
      </c>
      <c r="DC13" s="8">
        <v>165.52807481195401</v>
      </c>
      <c r="DD13" s="8">
        <v>168.02438871473399</v>
      </c>
      <c r="DE13" s="8">
        <v>169.673955696203</v>
      </c>
      <c r="DF13" s="8">
        <v>173.77520661157001</v>
      </c>
      <c r="DG13" s="8">
        <v>173.020688591984</v>
      </c>
      <c r="DH13" s="8">
        <v>173.22210665850901</v>
      </c>
      <c r="DI13" s="8">
        <v>170.42470041322301</v>
      </c>
      <c r="DJ13" s="8">
        <v>172.77705504683701</v>
      </c>
      <c r="DK13" s="8">
        <v>169.26046364594299</v>
      </c>
      <c r="DL13" s="8">
        <v>173.35232045359101</v>
      </c>
      <c r="DM13" s="8">
        <v>181.961371342239</v>
      </c>
      <c r="DN13" s="8">
        <v>176.74525708289599</v>
      </c>
      <c r="DO13" s="8">
        <v>176.28707582739801</v>
      </c>
      <c r="DP13" s="8">
        <v>173.80953574651599</v>
      </c>
      <c r="DQ13" s="8">
        <v>182.53349142280501</v>
      </c>
      <c r="DR13" s="8">
        <v>182.285590692124</v>
      </c>
      <c r="DS13" s="8">
        <v>178.20387461059201</v>
      </c>
      <c r="DT13" s="8">
        <v>177.762926829268</v>
      </c>
      <c r="DU13" s="8">
        <v>176.58921771913299</v>
      </c>
      <c r="DV13" s="8">
        <v>182.42500465983201</v>
      </c>
      <c r="DW13" s="8">
        <v>185.265549399815</v>
      </c>
      <c r="DX13" s="8">
        <v>193.96963619402999</v>
      </c>
      <c r="DY13" s="8">
        <v>258.06419444444401</v>
      </c>
      <c r="DZ13" s="8">
        <v>254.166738758223</v>
      </c>
      <c r="EA13" s="8">
        <v>255.261422182469</v>
      </c>
      <c r="EB13" s="8">
        <v>253.55674584144401</v>
      </c>
      <c r="EC13" s="8">
        <v>263.305709202071</v>
      </c>
      <c r="ED13" s="8">
        <v>261.37912304250602</v>
      </c>
      <c r="EE13" s="8">
        <v>263.74235432500899</v>
      </c>
      <c r="EF13" s="8">
        <v>259.78988784048403</v>
      </c>
      <c r="EG13" s="8">
        <v>260.73563717994602</v>
      </c>
      <c r="EH13" s="8">
        <v>271.26532926077999</v>
      </c>
      <c r="EI13" s="8">
        <v>270.72038115334499</v>
      </c>
      <c r="EJ13" s="8">
        <v>261.70645704631499</v>
      </c>
      <c r="EK13" s="8">
        <v>297.55385454046598</v>
      </c>
      <c r="EL13" s="8">
        <v>307.32847028414301</v>
      </c>
      <c r="EM13" s="8">
        <v>305.94150125092</v>
      </c>
      <c r="EN13" s="8">
        <v>310.14548018727999</v>
      </c>
      <c r="EO13" s="8">
        <v>308.37451111111102</v>
      </c>
      <c r="EP13" s="8">
        <v>300.51990906110598</v>
      </c>
      <c r="EQ13" s="8">
        <v>259.92871014428198</v>
      </c>
      <c r="ER13" s="8">
        <v>301.06875062734701</v>
      </c>
      <c r="ES13" s="8">
        <v>303.39521778921301</v>
      </c>
      <c r="ET13" s="8">
        <v>297.587080142557</v>
      </c>
      <c r="EU13" s="8">
        <v>295.506409908688</v>
      </c>
      <c r="EV13" s="8">
        <v>308.85364115989501</v>
      </c>
      <c r="EW13" s="8">
        <v>324.61825003704399</v>
      </c>
      <c r="EX13" s="8">
        <v>348.37246344736297</v>
      </c>
      <c r="EY13" s="8">
        <v>366.00382438476697</v>
      </c>
      <c r="EZ13" s="8">
        <v>375.83472486125498</v>
      </c>
      <c r="FA13" s="8">
        <v>378.88236393382402</v>
      </c>
      <c r="FB13" s="8">
        <v>373.480544245197</v>
      </c>
      <c r="FC13" s="8">
        <v>387.49314268837202</v>
      </c>
      <c r="FD13" s="8">
        <v>397.66155490961</v>
      </c>
      <c r="FE13" s="8">
        <v>397.97963510895897</v>
      </c>
      <c r="FF13" s="8">
        <v>398.69069344506499</v>
      </c>
      <c r="FG13" s="8">
        <v>393.07498949012398</v>
      </c>
      <c r="FH13" s="8">
        <v>389.84743071167901</v>
      </c>
      <c r="FI13" s="8">
        <v>381.32383155156947</v>
      </c>
      <c r="FJ13" s="8">
        <v>383.45605355339103</v>
      </c>
      <c r="FK13" s="8">
        <v>380.67514744381771</v>
      </c>
      <c r="FL13" s="8">
        <v>391.31668788819871</v>
      </c>
      <c r="FM13" s="8">
        <v>386.11713592830159</v>
      </c>
      <c r="FN13" s="8">
        <v>397.83600367949862</v>
      </c>
      <c r="FO13" s="8">
        <v>424.90814560951787</v>
      </c>
      <c r="FP13" s="8">
        <v>428.55149901560833</v>
      </c>
      <c r="FQ13" s="8">
        <v>423.56737288195677</v>
      </c>
      <c r="FR13" s="8">
        <v>426.19949582746483</v>
      </c>
      <c r="FS13" s="8">
        <v>423.67081129004328</v>
      </c>
      <c r="FT13" s="8">
        <v>438.90849916883116</v>
      </c>
      <c r="FU13" s="8">
        <v>455.25734745851531</v>
      </c>
      <c r="FV13" s="8">
        <v>446.57533159860992</v>
      </c>
      <c r="FW13" s="8">
        <v>450.48886346432533</v>
      </c>
      <c r="FX13" s="8">
        <v>449.31572480593707</v>
      </c>
      <c r="FY13" s="8">
        <v>472.39528364138886</v>
      </c>
      <c r="FZ13" s="8">
        <v>478.25432895435472</v>
      </c>
      <c r="GA13" s="8">
        <v>504.85107132108487</v>
      </c>
      <c r="GB13" s="56">
        <v>509.31446930710007</v>
      </c>
      <c r="GC13" s="56">
        <v>502.30625499159669</v>
      </c>
      <c r="GD13" s="56">
        <v>478.18259355286813</v>
      </c>
      <c r="GE13" s="56">
        <v>488.30289319687944</v>
      </c>
      <c r="GF13" s="56">
        <v>498.95018749260544</v>
      </c>
      <c r="GG13" s="56">
        <v>115.9</v>
      </c>
      <c r="GH13" s="56">
        <v>113.2</v>
      </c>
      <c r="GI13" s="56">
        <v>111.08</v>
      </c>
      <c r="GJ13" s="56">
        <v>113.6</v>
      </c>
      <c r="GK13" s="56">
        <v>113.8</v>
      </c>
      <c r="GL13" s="56">
        <v>110.5</v>
      </c>
      <c r="GM13" s="56">
        <v>107.7</v>
      </c>
      <c r="GN13" s="56">
        <v>107.93</v>
      </c>
      <c r="GO13" s="56">
        <v>106.34</v>
      </c>
      <c r="GP13" s="56">
        <v>109.23</v>
      </c>
      <c r="GQ13" s="56">
        <v>107.25</v>
      </c>
      <c r="GR13" s="56">
        <v>107.55</v>
      </c>
      <c r="GS13" s="56">
        <v>109.59</v>
      </c>
      <c r="GT13" s="56">
        <v>110.65</v>
      </c>
      <c r="GU13" s="8">
        <v>111.08</v>
      </c>
      <c r="GV13" s="8">
        <v>112.35</v>
      </c>
      <c r="GW13" s="56">
        <v>109.18</v>
      </c>
      <c r="GX13" s="56">
        <v>111.39</v>
      </c>
      <c r="GY13" s="56">
        <v>112.2</v>
      </c>
      <c r="GZ13" s="56">
        <v>114.77</v>
      </c>
      <c r="HA13" s="56">
        <v>113.35</v>
      </c>
      <c r="HB13" s="56">
        <v>110.32</v>
      </c>
      <c r="HC13" s="56">
        <v>114.8</v>
      </c>
      <c r="HD13" s="56">
        <v>113.7</v>
      </c>
      <c r="HE13" s="56">
        <v>117.1</v>
      </c>
      <c r="HF13" s="56">
        <v>116.4</v>
      </c>
      <c r="HG13" s="56">
        <v>117.9</v>
      </c>
      <c r="HH13" s="56">
        <v>121.9</v>
      </c>
      <c r="HI13" s="56">
        <v>122.3</v>
      </c>
      <c r="HJ13" s="8">
        <v>118.66</v>
      </c>
      <c r="HK13" s="56">
        <v>117.24</v>
      </c>
      <c r="HL13" s="56">
        <v>114.8</v>
      </c>
      <c r="HM13" s="56">
        <v>118</v>
      </c>
    </row>
  </sheetData>
  <conditionalFormatting sqref="D12:E12">
    <cfRule type="expression" dxfId="5" priority="1" stopIfTrue="1">
      <formula>IF(AND(#REF!&lt;&gt;"",#REF!&lt;&gt;""),IF(OR(LEN(#REF!) &lt;&gt; 4,LEN(#REF!)&gt;3),TRUE,FALSE),FALSE)</formula>
    </cfRule>
  </conditionalFormatting>
  <conditionalFormatting sqref="F12:FD12">
    <cfRule type="expression" dxfId="4" priority="4" stopIfTrue="1">
      <formula>IF(AND(#REF!&lt;&gt;"",#REF!&lt;&gt;""),IF(OR(LEN(#REF!) &lt;&gt; 4,LEN(#REF!)&gt;3),TRUE,FALSE),FALSE)</formula>
    </cfRule>
  </conditionalFormatting>
  <conditionalFormatting sqref="F12:FD12">
    <cfRule type="expression" dxfId="3" priority="5">
      <formula>IF(AND(#REF!&lt;&gt;"",#REF!&lt;&gt;""),IF(OR(LEN(#REF!) &lt;&gt; 4,LEN(#REF!)&gt;3),TRUE,FALSE),FALSE)</formula>
    </cfRule>
    <cfRule type="expression" dxfId="2" priority="6">
      <formula>IF(F12&lt;&gt;"",IF(COUNTIF($D$6:$DL$6,F12)&gt;1,TRUE,FALSE),FALSE)</formula>
    </cfRule>
  </conditionalFormatting>
  <conditionalFormatting sqref="D12:E12">
    <cfRule type="expression" dxfId="1" priority="8">
      <formula>IF(AND(#REF!&lt;&gt;"",#REF!&lt;&gt;""),IF(OR(LEN(#REF!) &lt;&gt; 4,LEN(#REF!)&gt;3),TRUE,FALSE),FALSE)</formula>
    </cfRule>
    <cfRule type="expression" dxfId="0" priority="9">
      <formula>IF(D12&lt;&gt;"",IF(COUNTIF($D$6:$DL$6,D12)&gt;1,TRUE,FALSE),FALSE)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XK25"/>
  <sheetViews>
    <sheetView tabSelected="1" view="pageBreakPreview" topLeftCell="B4" zoomScaleNormal="100" zoomScaleSheetLayoutView="100" workbookViewId="0">
      <pane xSplit="2" ySplit="7" topLeftCell="DG11" activePane="bottomRight" state="frozen"/>
      <selection activeCell="B4" sqref="B4"/>
      <selection pane="topRight" activeCell="D4" sqref="D4"/>
      <selection pane="bottomLeft" activeCell="B11" sqref="B11"/>
      <selection pane="bottomRight" activeCell="DO30" sqref="DO30"/>
    </sheetView>
  </sheetViews>
  <sheetFormatPr defaultRowHeight="15" x14ac:dyDescent="0.25"/>
  <cols>
    <col min="1" max="1" width="22.28515625" customWidth="1"/>
    <col min="2" max="2" width="47.7109375" bestFit="1" customWidth="1"/>
    <col min="3" max="3" width="24.5703125" hidden="1" customWidth="1"/>
    <col min="4" max="26" width="10.85546875" bestFit="1" customWidth="1"/>
    <col min="27" max="32" width="10.140625" customWidth="1"/>
    <col min="33" max="40" width="10.85546875" bestFit="1" customWidth="1"/>
    <col min="41" max="41" width="9.140625" customWidth="1"/>
    <col min="42" max="58" width="10.85546875" bestFit="1" customWidth="1"/>
    <col min="59" max="59" width="9.28515625" bestFit="1" customWidth="1"/>
    <col min="60" max="65" width="10.85546875" bestFit="1" customWidth="1"/>
    <col min="74" max="74" width="10.28515625" customWidth="1"/>
    <col min="82" max="84" width="10.85546875" bestFit="1" customWidth="1"/>
    <col min="85" max="85" width="11" customWidth="1"/>
    <col min="86" max="86" width="10.85546875" bestFit="1" customWidth="1"/>
    <col min="87" max="87" width="12.85546875" bestFit="1" customWidth="1"/>
    <col min="88" max="88" width="10.85546875" bestFit="1" customWidth="1"/>
    <col min="89" max="89" width="12.28515625" customWidth="1"/>
    <col min="90" max="90" width="11.140625" customWidth="1"/>
    <col min="91" max="91" width="10.85546875" bestFit="1" customWidth="1"/>
    <col min="92" max="92" width="11.85546875" customWidth="1"/>
    <col min="93" max="94" width="10.85546875" bestFit="1" customWidth="1"/>
    <col min="95" max="95" width="11" customWidth="1"/>
    <col min="96" max="96" width="11.28515625" customWidth="1"/>
    <col min="97" max="97" width="11.140625" customWidth="1"/>
    <col min="98" max="99" width="10.5703125" bestFit="1" customWidth="1"/>
    <col min="100" max="101" width="11.42578125" customWidth="1"/>
    <col min="102" max="102" width="12.42578125" customWidth="1"/>
    <col min="103" max="103" width="11" customWidth="1"/>
    <col min="104" max="104" width="10.7109375" customWidth="1"/>
    <col min="105" max="105" width="11.7109375" customWidth="1"/>
    <col min="106" max="110" width="10.5703125" bestFit="1" customWidth="1"/>
    <col min="111" max="111" width="11" customWidth="1"/>
    <col min="112" max="112" width="11.28515625" customWidth="1"/>
    <col min="113" max="113" width="10.5703125" customWidth="1"/>
    <col min="114" max="114" width="10.42578125" customWidth="1"/>
    <col min="115" max="115" width="10.7109375" customWidth="1"/>
    <col min="116" max="116" width="10.5703125" customWidth="1"/>
    <col min="117" max="117" width="10.5703125" bestFit="1" customWidth="1"/>
    <col min="118" max="118" width="10.28515625" customWidth="1"/>
    <col min="119" max="119" width="10.5703125" customWidth="1"/>
  </cols>
  <sheetData>
    <row r="1" spans="1:172 16182:16183" s="1" customFormat="1" x14ac:dyDescent="0.25">
      <c r="A1" s="14" t="s">
        <v>67</v>
      </c>
      <c r="B1" s="17" t="s">
        <v>50</v>
      </c>
      <c r="C1" s="15" t="s">
        <v>51</v>
      </c>
      <c r="WXJ1" s="2"/>
      <c r="WXK1" s="2"/>
    </row>
    <row r="2" spans="1:172 16182:16183" s="1" customFormat="1" x14ac:dyDescent="0.25">
      <c r="A2" s="5" t="s">
        <v>68</v>
      </c>
      <c r="B2" s="19" t="s">
        <v>52</v>
      </c>
      <c r="C2" s="16" t="s">
        <v>53</v>
      </c>
      <c r="WXJ2" s="2"/>
      <c r="WXK2" s="2"/>
    </row>
    <row r="3" spans="1:172 16182:16183" s="1" customFormat="1" ht="15.75" thickBot="1" x14ac:dyDescent="0.3">
      <c r="A3" s="5" t="s">
        <v>6</v>
      </c>
      <c r="B3" s="27" t="s">
        <v>210</v>
      </c>
      <c r="C3" s="6" t="s">
        <v>9</v>
      </c>
      <c r="WXJ3" s="2"/>
      <c r="WXK3" s="2"/>
    </row>
    <row r="4" spans="1:172 16182:16183" s="1" customFormat="1" x14ac:dyDescent="0.25">
      <c r="A4" s="3" t="s">
        <v>0</v>
      </c>
      <c r="B4" s="20" t="s">
        <v>69</v>
      </c>
      <c r="C4" s="4" t="s">
        <v>10</v>
      </c>
      <c r="WXJ4" s="2"/>
      <c r="WXK4" s="2"/>
    </row>
    <row r="5" spans="1:172 16182:16183" s="1" customFormat="1" x14ac:dyDescent="0.25">
      <c r="A5" s="5" t="s">
        <v>1</v>
      </c>
      <c r="B5" s="18" t="s">
        <v>199</v>
      </c>
      <c r="C5" s="6" t="s">
        <v>7</v>
      </c>
      <c r="WXJ5" s="2"/>
      <c r="WXK5" s="2"/>
    </row>
    <row r="6" spans="1:172 16182:16183" s="1" customFormat="1" x14ac:dyDescent="0.25">
      <c r="A6" s="5" t="s">
        <v>2</v>
      </c>
      <c r="B6" s="18" t="s">
        <v>35</v>
      </c>
      <c r="C6" s="6" t="s">
        <v>8</v>
      </c>
      <c r="WXJ6" s="2"/>
      <c r="WXK6" s="2"/>
    </row>
    <row r="7" spans="1:172 16182:16183" s="1" customFormat="1" x14ac:dyDescent="0.25">
      <c r="A7" s="5" t="s">
        <v>3</v>
      </c>
      <c r="B7" s="18" t="s">
        <v>5</v>
      </c>
      <c r="C7" s="6" t="s">
        <v>197</v>
      </c>
      <c r="WXJ7" s="2"/>
      <c r="WXK7" s="2"/>
    </row>
    <row r="8" spans="1:172 16182:16183" s="1" customFormat="1" ht="15.75" thickBot="1" x14ac:dyDescent="0.3">
      <c r="A8" s="13" t="s">
        <v>4</v>
      </c>
      <c r="B8" s="42">
        <v>6</v>
      </c>
      <c r="C8" s="7" t="s">
        <v>198</v>
      </c>
      <c r="WXJ8" s="2"/>
      <c r="WXK8" s="2"/>
    </row>
    <row r="9" spans="1:172 16182:16183" s="8" customFormat="1" ht="15.75" thickBot="1" x14ac:dyDescent="0.3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50"/>
      <c r="AI9" s="12"/>
      <c r="AJ9" s="12"/>
      <c r="AK9" s="12"/>
      <c r="AL9" s="12"/>
      <c r="AM9" s="12"/>
      <c r="AN9" s="12"/>
      <c r="AO9" s="12"/>
    </row>
    <row r="10" spans="1:172 16182:16183" ht="15.75" thickBot="1" x14ac:dyDescent="0.3">
      <c r="A10" s="40" t="s">
        <v>100</v>
      </c>
      <c r="B10" s="41" t="s">
        <v>71</v>
      </c>
      <c r="C10" s="40" t="s">
        <v>54</v>
      </c>
      <c r="D10" s="22">
        <v>2012</v>
      </c>
      <c r="E10" s="22">
        <v>2013</v>
      </c>
      <c r="F10" s="22">
        <v>2014</v>
      </c>
      <c r="G10" s="22">
        <v>2015</v>
      </c>
      <c r="H10" s="22">
        <v>2016</v>
      </c>
      <c r="I10" s="22">
        <v>2017</v>
      </c>
      <c r="J10" s="22" t="s">
        <v>212</v>
      </c>
      <c r="K10" s="22" t="s">
        <v>213</v>
      </c>
      <c r="L10" s="22" t="s">
        <v>214</v>
      </c>
      <c r="M10" s="22" t="s">
        <v>215</v>
      </c>
      <c r="N10" s="22" t="s">
        <v>216</v>
      </c>
      <c r="O10" s="22" t="s">
        <v>217</v>
      </c>
      <c r="P10" s="22" t="s">
        <v>218</v>
      </c>
      <c r="Q10" s="22" t="s">
        <v>219</v>
      </c>
      <c r="R10" s="22" t="s">
        <v>220</v>
      </c>
      <c r="S10" s="22" t="s">
        <v>221</v>
      </c>
      <c r="T10" s="22" t="s">
        <v>222</v>
      </c>
      <c r="U10" s="22" t="s">
        <v>223</v>
      </c>
      <c r="V10" s="22" t="s">
        <v>224</v>
      </c>
      <c r="W10" s="22" t="s">
        <v>225</v>
      </c>
      <c r="X10" s="22" t="s">
        <v>226</v>
      </c>
      <c r="Y10" s="22" t="s">
        <v>227</v>
      </c>
      <c r="Z10" s="22" t="s">
        <v>228</v>
      </c>
      <c r="AA10" s="22" t="s">
        <v>229</v>
      </c>
      <c r="AB10" s="22" t="s">
        <v>230</v>
      </c>
      <c r="AC10" s="22" t="s">
        <v>231</v>
      </c>
      <c r="AD10" s="22" t="s">
        <v>232</v>
      </c>
      <c r="AE10" s="22" t="s">
        <v>233</v>
      </c>
      <c r="AF10" s="22" t="s">
        <v>234</v>
      </c>
      <c r="AG10" s="22" t="s">
        <v>235</v>
      </c>
      <c r="AH10" s="22" t="s">
        <v>36</v>
      </c>
      <c r="AI10" s="22" t="s">
        <v>38</v>
      </c>
      <c r="AJ10" s="22" t="s">
        <v>39</v>
      </c>
      <c r="AK10" s="22" t="s">
        <v>40</v>
      </c>
      <c r="AL10" s="22" t="s">
        <v>41</v>
      </c>
      <c r="AM10" s="22" t="s">
        <v>42</v>
      </c>
      <c r="AN10" s="22" t="s">
        <v>43</v>
      </c>
      <c r="AO10" s="22" t="s">
        <v>44</v>
      </c>
      <c r="AP10" s="22" t="s">
        <v>45</v>
      </c>
      <c r="AQ10" s="22" t="s">
        <v>46</v>
      </c>
      <c r="AR10" s="22" t="s">
        <v>47</v>
      </c>
      <c r="AS10" s="22" t="s">
        <v>48</v>
      </c>
      <c r="AT10" s="22" t="s">
        <v>49</v>
      </c>
      <c r="AU10" s="22" t="s">
        <v>55</v>
      </c>
      <c r="AV10" s="22" t="s">
        <v>56</v>
      </c>
      <c r="AW10" s="22" t="s">
        <v>57</v>
      </c>
      <c r="AX10" s="22" t="s">
        <v>58</v>
      </c>
      <c r="AY10" s="22" t="s">
        <v>59</v>
      </c>
      <c r="AZ10" s="22" t="s">
        <v>60</v>
      </c>
      <c r="BA10" s="22" t="s">
        <v>61</v>
      </c>
      <c r="BB10" s="22" t="s">
        <v>62</v>
      </c>
      <c r="BC10" s="22" t="s">
        <v>63</v>
      </c>
      <c r="BD10" s="22" t="s">
        <v>64</v>
      </c>
      <c r="BE10" s="22" t="s">
        <v>65</v>
      </c>
      <c r="BF10" s="22" t="s">
        <v>66</v>
      </c>
      <c r="BG10" s="22" t="s">
        <v>96</v>
      </c>
      <c r="BH10" s="22" t="s">
        <v>185</v>
      </c>
      <c r="BI10" s="22" t="s">
        <v>186</v>
      </c>
      <c r="BJ10" s="22" t="s">
        <v>187</v>
      </c>
      <c r="BK10" s="22" t="s">
        <v>188</v>
      </c>
      <c r="BL10" s="22" t="s">
        <v>189</v>
      </c>
      <c r="BM10" s="22" t="s">
        <v>190</v>
      </c>
      <c r="BN10" s="22" t="s">
        <v>191</v>
      </c>
      <c r="BO10" s="22" t="s">
        <v>192</v>
      </c>
      <c r="BP10" s="22" t="s">
        <v>193</v>
      </c>
      <c r="BQ10" s="22" t="s">
        <v>194</v>
      </c>
      <c r="BR10" s="22" t="s">
        <v>247</v>
      </c>
      <c r="BS10" s="22" t="s">
        <v>248</v>
      </c>
      <c r="BT10" s="22" t="s">
        <v>249</v>
      </c>
      <c r="BU10" s="22" t="s">
        <v>250</v>
      </c>
      <c r="BV10" s="22" t="s">
        <v>251</v>
      </c>
      <c r="BW10" s="22" t="s">
        <v>252</v>
      </c>
      <c r="BX10" s="22" t="s">
        <v>253</v>
      </c>
      <c r="BY10" s="22" t="s">
        <v>254</v>
      </c>
      <c r="BZ10" s="22" t="s">
        <v>255</v>
      </c>
      <c r="CA10" s="22" t="s">
        <v>256</v>
      </c>
      <c r="CB10" s="22" t="s">
        <v>257</v>
      </c>
      <c r="CC10" s="22" t="s">
        <v>258</v>
      </c>
      <c r="CD10" s="22" t="s">
        <v>259</v>
      </c>
      <c r="CE10" s="22" t="s">
        <v>260</v>
      </c>
      <c r="CF10" s="22" t="s">
        <v>261</v>
      </c>
      <c r="CG10" s="22" t="s">
        <v>262</v>
      </c>
      <c r="CH10" s="22" t="s">
        <v>263</v>
      </c>
      <c r="CI10" s="22" t="s">
        <v>264</v>
      </c>
      <c r="CJ10" s="22" t="s">
        <v>265</v>
      </c>
      <c r="CK10" s="22" t="s">
        <v>266</v>
      </c>
      <c r="CL10" s="22" t="s">
        <v>267</v>
      </c>
      <c r="CM10" s="22" t="s">
        <v>268</v>
      </c>
      <c r="CN10" s="22" t="s">
        <v>269</v>
      </c>
      <c r="CO10" s="22" t="s">
        <v>270</v>
      </c>
      <c r="CP10" s="22" t="s">
        <v>271</v>
      </c>
      <c r="CQ10" s="22" t="s">
        <v>272</v>
      </c>
      <c r="CR10" s="22" t="s">
        <v>273</v>
      </c>
      <c r="CS10" s="22" t="s">
        <v>274</v>
      </c>
      <c r="CT10" s="22" t="s">
        <v>275</v>
      </c>
      <c r="CU10" s="22" t="s">
        <v>276</v>
      </c>
      <c r="CV10" s="22" t="s">
        <v>277</v>
      </c>
      <c r="CW10" s="22" t="s">
        <v>278</v>
      </c>
      <c r="CX10" s="22" t="s">
        <v>279</v>
      </c>
      <c r="CY10" s="22" t="s">
        <v>280</v>
      </c>
      <c r="CZ10" s="22" t="s">
        <v>281</v>
      </c>
      <c r="DA10" s="22" t="s">
        <v>282</v>
      </c>
      <c r="DB10" s="22" t="s">
        <v>288</v>
      </c>
      <c r="DC10" s="22" t="s">
        <v>289</v>
      </c>
      <c r="DD10" s="22" t="s">
        <v>290</v>
      </c>
      <c r="DE10" s="22" t="s">
        <v>291</v>
      </c>
      <c r="DF10" s="22" t="s">
        <v>292</v>
      </c>
      <c r="DG10" s="22" t="s">
        <v>294</v>
      </c>
      <c r="DH10" s="22" t="s">
        <v>296</v>
      </c>
      <c r="DI10" s="22" t="s">
        <v>297</v>
      </c>
      <c r="DJ10" s="22" t="s">
        <v>299</v>
      </c>
      <c r="DK10" s="22" t="s">
        <v>301</v>
      </c>
      <c r="DL10" s="22" t="s">
        <v>302</v>
      </c>
      <c r="DM10" s="22" t="s">
        <v>303</v>
      </c>
      <c r="DN10" s="22" t="s">
        <v>304</v>
      </c>
      <c r="DO10" s="22" t="s">
        <v>305</v>
      </c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</row>
    <row r="11" spans="1:172 16182:16183" s="39" customFormat="1" x14ac:dyDescent="0.25">
      <c r="A11" s="24"/>
      <c r="B11" s="23" t="s">
        <v>200</v>
      </c>
      <c r="C11" s="24"/>
    </row>
    <row r="12" spans="1:172 16182:16183" s="36" customFormat="1" x14ac:dyDescent="0.25">
      <c r="B12" s="37" t="s">
        <v>201</v>
      </c>
    </row>
    <row r="13" spans="1:172 16182:16183" s="8" customFormat="1" x14ac:dyDescent="0.25">
      <c r="A13" s="8" t="s">
        <v>237</v>
      </c>
      <c r="B13" s="30" t="s">
        <v>202</v>
      </c>
      <c r="C13" s="8" t="s">
        <v>237</v>
      </c>
      <c r="D13" s="34">
        <v>16148.8</v>
      </c>
      <c r="E13" s="34">
        <v>16834.900000000001</v>
      </c>
      <c r="F13" s="34">
        <v>18305.099999999999</v>
      </c>
      <c r="G13" s="34">
        <v>29148.799999999999</v>
      </c>
      <c r="H13" s="34">
        <v>32920</v>
      </c>
      <c r="I13" s="34">
        <v>15884.7</v>
      </c>
      <c r="J13" s="34">
        <v>16388</v>
      </c>
      <c r="K13" s="34">
        <v>16421.5</v>
      </c>
      <c r="L13" s="34">
        <v>16148.8</v>
      </c>
      <c r="M13" s="34">
        <v>16077.8</v>
      </c>
      <c r="N13" s="34">
        <v>16136.6</v>
      </c>
      <c r="O13" s="34">
        <v>16079.9</v>
      </c>
      <c r="P13" s="34">
        <v>16834.900000000001</v>
      </c>
      <c r="Q13" s="34">
        <v>16415.5</v>
      </c>
      <c r="R13" s="34">
        <v>17162.599999999999</v>
      </c>
      <c r="S13" s="34">
        <v>17334</v>
      </c>
      <c r="T13" s="34">
        <v>18305.099999999999</v>
      </c>
      <c r="U13" s="34">
        <v>19574.2</v>
      </c>
      <c r="V13" s="34">
        <v>27870.9</v>
      </c>
      <c r="W13" s="34">
        <v>28657</v>
      </c>
      <c r="X13" s="34">
        <v>29148.799999999999</v>
      </c>
      <c r="Y13" s="34">
        <v>29063.4</v>
      </c>
      <c r="Z13" s="34">
        <v>32537.5</v>
      </c>
      <c r="AA13" s="34">
        <v>33452.300000000003</v>
      </c>
      <c r="AB13" s="34">
        <v>32920</v>
      </c>
      <c r="AC13" s="34">
        <v>33018.5</v>
      </c>
      <c r="AD13" s="34">
        <v>33977</v>
      </c>
      <c r="AE13" s="34">
        <v>39955</v>
      </c>
      <c r="AF13" s="34">
        <v>39955</v>
      </c>
      <c r="AG13" s="43">
        <v>41655.5</v>
      </c>
      <c r="AH13" s="43">
        <v>29184.795575</v>
      </c>
      <c r="AI13" s="43">
        <v>29124.170673000001</v>
      </c>
      <c r="AJ13" s="43">
        <v>29063.367376999999</v>
      </c>
      <c r="AK13" s="43">
        <v>29821.606633000003</v>
      </c>
      <c r="AL13" s="43">
        <v>30411.060559000001</v>
      </c>
      <c r="AM13" s="43">
        <v>32537.513994000001</v>
      </c>
      <c r="AN13" s="43">
        <v>33529.536108</v>
      </c>
      <c r="AO13" s="43">
        <v>33261.960015999997</v>
      </c>
      <c r="AP13" s="43">
        <v>33452.291492999997</v>
      </c>
      <c r="AQ13" s="43">
        <v>33526.476847999998</v>
      </c>
      <c r="AR13" s="43">
        <v>33000.091214</v>
      </c>
      <c r="AS13" s="43">
        <v>32919.955610999998</v>
      </c>
      <c r="AT13" s="43">
        <v>32873.696880999996</v>
      </c>
      <c r="AU13" s="43">
        <v>33018.501552000002</v>
      </c>
      <c r="AV13" s="43">
        <v>32564.954180000001</v>
      </c>
      <c r="AW13" s="43">
        <v>32685.963370999998</v>
      </c>
      <c r="AX13" s="43">
        <v>33976.989064000001</v>
      </c>
      <c r="AY13" s="43">
        <v>35052.278639000004</v>
      </c>
      <c r="AZ13" s="43">
        <v>36864.774081999996</v>
      </c>
      <c r="BA13" s="43">
        <v>39114.828712000002</v>
      </c>
      <c r="BB13" s="43">
        <v>39954.989600000001</v>
      </c>
      <c r="BC13" s="43">
        <v>41222.401195999999</v>
      </c>
      <c r="BD13" s="43">
        <v>40821.423486</v>
      </c>
      <c r="BE13" s="43">
        <v>41655.512839000003</v>
      </c>
      <c r="BF13" s="43">
        <v>41794.229420999996</v>
      </c>
      <c r="BG13" s="43">
        <v>42735.053218000001</v>
      </c>
      <c r="BH13" s="43">
        <v>42819.380475999998</v>
      </c>
      <c r="BI13" s="43">
        <v>42786.212606000001</v>
      </c>
      <c r="BJ13" s="43">
        <v>42727.278405999998</v>
      </c>
      <c r="BK13" s="43">
        <v>42517.607218000005</v>
      </c>
      <c r="BL13" s="43">
        <v>43146.758241000003</v>
      </c>
      <c r="BM13" s="43">
        <v>44152.723258999999</v>
      </c>
      <c r="BN13" s="43">
        <v>44101.390724999997</v>
      </c>
      <c r="BO13" s="43">
        <v>43943.991240000003</v>
      </c>
      <c r="BP13" s="43">
        <v>44438.281610999999</v>
      </c>
      <c r="BQ13" s="43">
        <v>47049.157695000002</v>
      </c>
      <c r="BR13" s="43">
        <v>48323.467028999999</v>
      </c>
      <c r="BS13" s="43">
        <v>47795.342356000001</v>
      </c>
      <c r="BT13" s="8">
        <v>48416.262726000001</v>
      </c>
      <c r="BU13" s="8">
        <v>48933.978704000001</v>
      </c>
      <c r="BV13" s="8">
        <v>50693.931654</v>
      </c>
      <c r="BW13" s="8">
        <v>52126.966284000002</v>
      </c>
      <c r="BX13" s="8">
        <v>51400.820667</v>
      </c>
      <c r="BY13" s="8">
        <v>52846.848573000003</v>
      </c>
      <c r="BZ13" s="8">
        <v>52673.282419000003</v>
      </c>
      <c r="CA13" s="8">
        <v>54693.925940000001</v>
      </c>
      <c r="CB13" s="8">
        <v>55845.757991999999</v>
      </c>
      <c r="CC13" s="8">
        <v>57704.477451999999</v>
      </c>
      <c r="CD13" s="44">
        <f>'[1]revised tab1&amp;2 (2)'!$CN$13</f>
        <v>59538.861462000001</v>
      </c>
      <c r="CE13" s="44">
        <f>'[1]revised tab1&amp;2 (2)'!$CO$13</f>
        <v>59774.444344000003</v>
      </c>
      <c r="CF13" s="57">
        <f>'[1]revised tab1&amp;2 (2)'!$CP$13</f>
        <v>58519.985799000002</v>
      </c>
      <c r="CG13" s="57">
        <f>'[1]revised tab1&amp;2 (2)'!$CQ$13</f>
        <v>58210.587897999998</v>
      </c>
      <c r="CH13" s="57">
        <v>59040.775686000001</v>
      </c>
      <c r="CI13" s="59">
        <v>60691.853520999997</v>
      </c>
      <c r="CJ13" s="59">
        <v>60667.152038</v>
      </c>
      <c r="CK13" s="59">
        <v>61245.033165000001</v>
      </c>
      <c r="CL13" s="59">
        <v>61183.593542000002</v>
      </c>
      <c r="CM13" s="59">
        <v>63218.584503000005</v>
      </c>
      <c r="CN13" s="44">
        <v>63151.493221999997</v>
      </c>
      <c r="CO13" s="44">
        <v>65322.086534000002</v>
      </c>
      <c r="CP13" s="44">
        <v>65085.579700999995</v>
      </c>
      <c r="CQ13" s="44">
        <v>65398.952256000004</v>
      </c>
      <c r="CR13" s="44">
        <v>64053.858281000001</v>
      </c>
      <c r="CS13" s="44">
        <v>63617.887801999997</v>
      </c>
      <c r="CT13" s="44">
        <v>64169.993275000001</v>
      </c>
      <c r="CU13" s="44">
        <v>65714.159897000005</v>
      </c>
      <c r="CV13" s="44">
        <v>66469.165922999993</v>
      </c>
      <c r="CW13" s="44">
        <v>68835.632752999998</v>
      </c>
      <c r="CX13" s="44">
        <v>69182.628855999996</v>
      </c>
      <c r="CY13" s="44">
        <v>69800.138192999992</v>
      </c>
      <c r="CZ13" s="44">
        <v>69858.920494999998</v>
      </c>
      <c r="DA13" s="44">
        <v>70174.320376000003</v>
      </c>
      <c r="DB13" s="44">
        <v>71415.512447999994</v>
      </c>
      <c r="DC13" s="44">
        <v>71331.290765999991</v>
      </c>
      <c r="DD13" s="44">
        <v>71695.672424000004</v>
      </c>
      <c r="DE13" s="44">
        <v>71865.630501000007</v>
      </c>
      <c r="DF13" s="44">
        <v>71752.985081999999</v>
      </c>
      <c r="DG13" s="44">
        <v>71773.876311</v>
      </c>
      <c r="DH13" s="44">
        <f>'[2]revised tab1&amp;2 (2)'!$AK$13</f>
        <v>71557.523828000005</v>
      </c>
      <c r="DI13" s="44">
        <f>'[2]revised tab1&amp;2 (2)'!$AL$13</f>
        <v>71927.648123999999</v>
      </c>
      <c r="DJ13" s="44">
        <f>'[2]revised tab1&amp;2 (2)'!$AM$13</f>
        <v>70966.896743999998</v>
      </c>
      <c r="DK13" s="44">
        <f>'[2]revised tab1&amp;2 (2)'!$AN$13</f>
        <v>70908.455369000003</v>
      </c>
      <c r="DL13" s="44">
        <v>70683.872029000006</v>
      </c>
      <c r="DM13" s="44">
        <v>70759.709690000003</v>
      </c>
      <c r="DN13" s="44">
        <v>70638.313467</v>
      </c>
      <c r="DO13" s="44">
        <v>70454.635481000005</v>
      </c>
    </row>
    <row r="14" spans="1:172 16182:16183" s="8" customFormat="1" x14ac:dyDescent="0.25">
      <c r="A14" s="8" t="s">
        <v>238</v>
      </c>
      <c r="B14" s="30" t="s">
        <v>203</v>
      </c>
      <c r="C14" s="8" t="s">
        <v>238</v>
      </c>
      <c r="D14" s="29">
        <v>214.3</v>
      </c>
      <c r="E14" s="29">
        <v>227.2</v>
      </c>
      <c r="F14" s="29">
        <v>223.7</v>
      </c>
      <c r="G14" s="29">
        <v>224.3</v>
      </c>
      <c r="H14" s="29">
        <v>199.3</v>
      </c>
      <c r="I14" s="29">
        <v>211.2</v>
      </c>
      <c r="J14" s="29">
        <v>212.2</v>
      </c>
      <c r="K14" s="29">
        <v>209.2</v>
      </c>
      <c r="L14" s="29">
        <v>214.3</v>
      </c>
      <c r="M14" s="29">
        <v>209.2</v>
      </c>
      <c r="N14" s="29">
        <v>221.9</v>
      </c>
      <c r="O14" s="29">
        <v>222.9</v>
      </c>
      <c r="P14" s="29">
        <v>227.2</v>
      </c>
      <c r="Q14" s="29">
        <v>222.2</v>
      </c>
      <c r="R14" s="29">
        <v>219.8</v>
      </c>
      <c r="S14" s="29">
        <v>223.3</v>
      </c>
      <c r="T14" s="29">
        <v>223.7</v>
      </c>
      <c r="U14" s="29">
        <v>223.1</v>
      </c>
      <c r="V14" s="29">
        <v>228.3</v>
      </c>
      <c r="W14" s="29">
        <v>236.1</v>
      </c>
      <c r="X14" s="29">
        <v>224.3</v>
      </c>
      <c r="Y14" s="29">
        <v>210.3</v>
      </c>
      <c r="Z14" s="29">
        <v>213.3</v>
      </c>
      <c r="AA14" s="29">
        <v>209.9</v>
      </c>
      <c r="AB14" s="29">
        <v>199.3</v>
      </c>
      <c r="AC14" s="29">
        <v>191.3</v>
      </c>
      <c r="AD14" s="29">
        <v>187.8</v>
      </c>
      <c r="AE14" s="29">
        <v>181</v>
      </c>
      <c r="AF14" s="29">
        <v>181</v>
      </c>
      <c r="AG14" s="8">
        <v>175.4</v>
      </c>
      <c r="AH14" s="43">
        <v>227.36554699999999</v>
      </c>
      <c r="AI14" s="43">
        <v>222.00693100000001</v>
      </c>
      <c r="AJ14" s="43">
        <v>210.33805000000001</v>
      </c>
      <c r="AK14" s="43">
        <v>211.859205</v>
      </c>
      <c r="AL14" s="43">
        <v>217.21813599999999</v>
      </c>
      <c r="AM14" s="43">
        <v>213.25476</v>
      </c>
      <c r="AN14" s="43">
        <v>211.59404900000001</v>
      </c>
      <c r="AO14" s="43">
        <v>210.948305</v>
      </c>
      <c r="AP14" s="43">
        <v>209.90448900000001</v>
      </c>
      <c r="AQ14" s="43">
        <v>208.22046599999999</v>
      </c>
      <c r="AR14" s="43">
        <v>196.83409399999999</v>
      </c>
      <c r="AS14" s="49">
        <v>211.59404900000001</v>
      </c>
      <c r="AT14" s="43">
        <v>195.84211999999999</v>
      </c>
      <c r="AU14" s="43">
        <v>189.71070499999999</v>
      </c>
      <c r="AV14" s="43">
        <v>191.32158999999999</v>
      </c>
      <c r="AW14" s="43">
        <v>195.08461700000001</v>
      </c>
      <c r="AX14" s="43">
        <v>189.66425100000001</v>
      </c>
      <c r="AY14" s="43">
        <v>187.803573</v>
      </c>
      <c r="AZ14" s="43">
        <v>185.568262</v>
      </c>
      <c r="BA14" s="43">
        <v>188.46542500000001</v>
      </c>
      <c r="BB14" s="43">
        <v>181.02837700000001</v>
      </c>
      <c r="BC14" s="43">
        <v>183.11301900000001</v>
      </c>
      <c r="BD14" s="43">
        <v>177.66906800000001</v>
      </c>
      <c r="BE14" s="43">
        <v>175.36212599999999</v>
      </c>
      <c r="BF14" s="43">
        <v>175.30473799999999</v>
      </c>
      <c r="BG14" s="43">
        <v>177.89861500000001</v>
      </c>
      <c r="BH14" s="43">
        <v>179.872716</v>
      </c>
      <c r="BI14" s="43">
        <v>179.86123799999999</v>
      </c>
      <c r="BJ14" s="43">
        <v>178.03634299999999</v>
      </c>
      <c r="BK14" s="43">
        <v>179.539873</v>
      </c>
      <c r="BL14" s="43">
        <v>178.74793700000001</v>
      </c>
      <c r="BM14" s="43">
        <v>659.50857599999995</v>
      </c>
      <c r="BN14" s="51">
        <v>660.64146300000004</v>
      </c>
      <c r="BO14" s="51">
        <v>659.76032799999996</v>
      </c>
      <c r="BP14" s="51">
        <v>648.809079</v>
      </c>
      <c r="BQ14" s="51">
        <v>663.11703299999999</v>
      </c>
      <c r="BR14" s="51">
        <v>657.28475900000001</v>
      </c>
      <c r="BS14" s="51">
        <v>661.019093</v>
      </c>
      <c r="BT14" s="51">
        <v>661.31280400000003</v>
      </c>
      <c r="BU14" s="51">
        <v>662.11002199999996</v>
      </c>
      <c r="BV14" s="8">
        <f>667228997/1000000</f>
        <v>667.22899700000005</v>
      </c>
      <c r="BW14" s="8">
        <f>665173015/1000000</f>
        <v>665.17301499999996</v>
      </c>
      <c r="BX14" s="8">
        <f>666473738/1000000</f>
        <v>666.47373800000003</v>
      </c>
      <c r="BY14" s="8">
        <v>673.85848899999996</v>
      </c>
      <c r="BZ14" s="8">
        <f>671089201/1000000</f>
        <v>671.089201</v>
      </c>
      <c r="CA14" s="8">
        <f>671089201/1000000</f>
        <v>671.089201</v>
      </c>
      <c r="CB14" s="8">
        <v>672.30601300000001</v>
      </c>
      <c r="CC14" s="8">
        <v>662.907239</v>
      </c>
      <c r="CD14" s="44">
        <v>676.12426400000004</v>
      </c>
      <c r="CE14" s="44">
        <v>676.66972899999996</v>
      </c>
      <c r="CF14" s="44">
        <v>703.31357300000002</v>
      </c>
      <c r="CG14" s="44">
        <v>683.13138600000002</v>
      </c>
      <c r="CH14" s="44">
        <v>680.15231000000006</v>
      </c>
      <c r="CI14" s="59">
        <v>615.955331</v>
      </c>
      <c r="CJ14" s="59">
        <v>609.61955</v>
      </c>
      <c r="CK14" s="59">
        <v>608.65449799999999</v>
      </c>
      <c r="CL14" s="59">
        <v>615.49378400000001</v>
      </c>
      <c r="CM14" s="59">
        <v>619.10224200000005</v>
      </c>
      <c r="CN14" s="44">
        <v>608.73841500000003</v>
      </c>
      <c r="CO14" s="44">
        <v>601.35366499999998</v>
      </c>
      <c r="CP14" s="44">
        <v>600.934077</v>
      </c>
      <c r="CQ14" s="44">
        <v>594.05283199999997</v>
      </c>
      <c r="CR14" s="44">
        <v>599.75923</v>
      </c>
      <c r="CS14" s="44">
        <v>597.74520700000005</v>
      </c>
      <c r="CT14" s="44">
        <v>602.78026399999999</v>
      </c>
      <c r="CU14" s="44">
        <v>606.556557</v>
      </c>
      <c r="CV14" s="44">
        <v>611.38182099999995</v>
      </c>
      <c r="CW14" s="44">
        <v>612.55666699999995</v>
      </c>
      <c r="CX14" s="44">
        <v>614.57069000000001</v>
      </c>
      <c r="CY14" s="44">
        <v>601.05995299999995</v>
      </c>
      <c r="CZ14" s="44">
        <v>612.97625500000004</v>
      </c>
      <c r="DA14" s="44">
        <v>610.12305600000002</v>
      </c>
      <c r="DB14" s="44">
        <v>620.48688200000004</v>
      </c>
      <c r="DC14" s="44">
        <v>612.76646100000005</v>
      </c>
      <c r="DD14" s="44">
        <v>595.89901999999995</v>
      </c>
      <c r="DE14" s="44">
        <v>601.77325299999995</v>
      </c>
      <c r="DF14" s="44">
        <v>601.56345899999997</v>
      </c>
      <c r="DG14" s="44">
        <v>610.24893299999997</v>
      </c>
      <c r="DH14" s="44">
        <f>'[3]Jul(b)_22'!$J$5/1000000</f>
        <v>601.56345899999997</v>
      </c>
      <c r="DI14" s="44">
        <f>'[3]Aug(b)_22'!$J$5/1000000</f>
        <v>602.23479999999995</v>
      </c>
      <c r="DJ14" s="44">
        <f>'[3]Sep(b)_22'!$J$5/1000000</f>
        <v>614.02522599999998</v>
      </c>
      <c r="DK14" s="44">
        <f>'[3]Oct(b)_22'!$J$5/1000000</f>
        <v>619.52183000000002</v>
      </c>
      <c r="DL14" s="44">
        <v>610.75243799999998</v>
      </c>
      <c r="DM14" s="44">
        <v>613.22800800000005</v>
      </c>
      <c r="DN14" s="44">
        <v>606.22088699999995</v>
      </c>
      <c r="DO14" s="44">
        <v>608.65449799999999</v>
      </c>
    </row>
    <row r="15" spans="1:172 16182:16183" s="8" customFormat="1" x14ac:dyDescent="0.25">
      <c r="A15" s="35" t="s">
        <v>239</v>
      </c>
      <c r="B15" s="30" t="s">
        <v>204</v>
      </c>
      <c r="C15" s="8" t="s">
        <v>239</v>
      </c>
      <c r="D15" s="29">
        <v>350.5</v>
      </c>
      <c r="E15" s="29">
        <v>374.2</v>
      </c>
      <c r="F15" s="29">
        <v>371.3</v>
      </c>
      <c r="G15" s="29">
        <v>382.7</v>
      </c>
      <c r="H15" s="29">
        <v>376.1</v>
      </c>
      <c r="I15" s="29">
        <v>353.2</v>
      </c>
      <c r="J15" s="29">
        <v>356</v>
      </c>
      <c r="K15" s="29">
        <v>353.1</v>
      </c>
      <c r="L15" s="29">
        <v>350.5</v>
      </c>
      <c r="M15" s="29">
        <v>342.7</v>
      </c>
      <c r="N15" s="29">
        <v>364.1</v>
      </c>
      <c r="O15" s="29">
        <v>366.4</v>
      </c>
      <c r="P15" s="29">
        <v>374.2</v>
      </c>
      <c r="Q15" s="29">
        <v>366.7</v>
      </c>
      <c r="R15" s="29">
        <v>363.8</v>
      </c>
      <c r="S15" s="29">
        <v>370.3</v>
      </c>
      <c r="T15" s="29">
        <v>371.3</v>
      </c>
      <c r="U15" s="29">
        <v>370.3</v>
      </c>
      <c r="V15" s="29">
        <v>379.5</v>
      </c>
      <c r="W15" s="29">
        <v>396.3</v>
      </c>
      <c r="X15" s="29">
        <v>382.7</v>
      </c>
      <c r="Y15" s="29">
        <v>376.2</v>
      </c>
      <c r="Z15" s="29">
        <v>381.4</v>
      </c>
      <c r="AA15" s="29">
        <v>376.4</v>
      </c>
      <c r="AB15" s="29">
        <v>376.1</v>
      </c>
      <c r="AC15" s="29">
        <v>622.9</v>
      </c>
      <c r="AD15" s="29">
        <v>631</v>
      </c>
      <c r="AE15" s="29">
        <v>634</v>
      </c>
      <c r="AF15" s="29">
        <v>634</v>
      </c>
      <c r="AG15" s="8">
        <v>641.1</v>
      </c>
      <c r="AH15" s="43">
        <v>388.03446400000001</v>
      </c>
      <c r="AI15" s="43">
        <v>385.31395400000002</v>
      </c>
      <c r="AJ15" s="43">
        <v>376.179034</v>
      </c>
      <c r="AK15" s="43">
        <v>378.89954299999999</v>
      </c>
      <c r="AL15" s="43">
        <v>388.483722</v>
      </c>
      <c r="AM15" s="43">
        <v>381.39542299999999</v>
      </c>
      <c r="AN15" s="43">
        <v>378.42532599999998</v>
      </c>
      <c r="AO15" s="43">
        <v>378.30053199999998</v>
      </c>
      <c r="AP15" s="43">
        <v>376.42862200000002</v>
      </c>
      <c r="AQ15" s="43">
        <v>373.40860700000002</v>
      </c>
      <c r="AR15" s="43">
        <v>371.43686200000002</v>
      </c>
      <c r="AS15" s="43">
        <v>376.10415699999999</v>
      </c>
      <c r="AT15" s="43">
        <v>369.56495200000001</v>
      </c>
      <c r="AU15" s="43">
        <v>617.67564200000004</v>
      </c>
      <c r="AV15" s="43">
        <v>622.92049299999996</v>
      </c>
      <c r="AW15" s="43">
        <v>635.17246599999999</v>
      </c>
      <c r="AX15" s="43">
        <v>637.27040599999998</v>
      </c>
      <c r="AY15" s="43">
        <v>631.01854400000002</v>
      </c>
      <c r="AZ15" s="43">
        <v>623.50791700000002</v>
      </c>
      <c r="BA15" s="43">
        <v>633.24236099999996</v>
      </c>
      <c r="BB15" s="43">
        <v>633.99761899999999</v>
      </c>
      <c r="BC15" s="43">
        <v>641.298452</v>
      </c>
      <c r="BD15" s="43">
        <v>649.522379</v>
      </c>
      <c r="BE15" s="43">
        <v>641.08865800000001</v>
      </c>
      <c r="BF15" s="43">
        <v>640.87886400000002</v>
      </c>
      <c r="BG15" s="43">
        <v>650.36155499999995</v>
      </c>
      <c r="BH15" s="43">
        <v>657.57847000000004</v>
      </c>
      <c r="BI15" s="43">
        <v>657.53651200000002</v>
      </c>
      <c r="BJ15" s="43">
        <v>650.86506099999997</v>
      </c>
      <c r="BK15" s="43">
        <v>656.36166500000002</v>
      </c>
      <c r="BL15" s="43">
        <v>653.46650699999998</v>
      </c>
      <c r="BM15" s="43">
        <v>180.40067300000001</v>
      </c>
      <c r="BN15" s="51">
        <v>180.71056100000001</v>
      </c>
      <c r="BO15" s="51">
        <v>180.469537</v>
      </c>
      <c r="BP15" s="51">
        <v>177.47395399999999</v>
      </c>
      <c r="BQ15" s="51">
        <v>145.12971200000001</v>
      </c>
      <c r="BR15" s="51">
        <v>143.853261</v>
      </c>
      <c r="BS15" s="51">
        <v>144.670557</v>
      </c>
      <c r="BT15" s="51">
        <f>144734839/1000000</f>
        <v>144.73483899999999</v>
      </c>
      <c r="BU15" s="51">
        <f>144909318/1000000</f>
        <v>144.90931800000001</v>
      </c>
      <c r="BV15" s="8">
        <f>146029656/1000000</f>
        <v>146.02965599999999</v>
      </c>
      <c r="BW15" s="8">
        <f>145579684/1000000</f>
        <v>145.57968399999999</v>
      </c>
      <c r="BX15" s="8">
        <f>145864360/1000000</f>
        <v>145.86436</v>
      </c>
      <c r="BY15" s="8">
        <v>147.48058599999999</v>
      </c>
      <c r="BZ15" s="8">
        <f>146874501/1000000</f>
        <v>146.87450100000001</v>
      </c>
      <c r="CA15" s="8">
        <f>146874501/1000000</f>
        <v>146.87450100000001</v>
      </c>
      <c r="CB15" s="8">
        <v>147.14081100000001</v>
      </c>
      <c r="CC15" s="8">
        <v>108.041777</v>
      </c>
      <c r="CD15" s="44">
        <v>110.195911</v>
      </c>
      <c r="CE15" s="44">
        <v>104.62875099999999</v>
      </c>
      <c r="CF15" s="44">
        <v>108.748504</v>
      </c>
      <c r="CG15" s="44">
        <v>99.434093000000004</v>
      </c>
      <c r="CH15" s="44">
        <v>96.514989999999997</v>
      </c>
      <c r="CI15" s="59">
        <v>87.405309000000003</v>
      </c>
      <c r="CJ15" s="59">
        <v>86.506248999999997</v>
      </c>
      <c r="CK15" s="59">
        <v>85.879873000000003</v>
      </c>
      <c r="CL15" s="59">
        <v>86.844881999999998</v>
      </c>
      <c r="CM15" s="59">
        <v>87.354028</v>
      </c>
      <c r="CN15" s="44">
        <v>85.507396999999997</v>
      </c>
      <c r="CO15" s="44">
        <v>105.968086</v>
      </c>
      <c r="CP15" s="44">
        <v>105.894148</v>
      </c>
      <c r="CQ15" s="44">
        <v>104.681563</v>
      </c>
      <c r="CR15" s="44">
        <v>105.687122</v>
      </c>
      <c r="CS15" s="44">
        <v>105.33221899999999</v>
      </c>
      <c r="CT15" s="44">
        <v>393.57007499999997</v>
      </c>
      <c r="CU15" s="44">
        <v>273.15971000000002</v>
      </c>
      <c r="CV15" s="44">
        <v>281.17294600000002</v>
      </c>
      <c r="CW15" s="44">
        <v>281.51076699999999</v>
      </c>
      <c r="CX15" s="44">
        <v>3623.5972029999998</v>
      </c>
      <c r="CY15" s="44">
        <v>3543.9359549999999</v>
      </c>
      <c r="CZ15" s="44">
        <v>3613.9932669999998</v>
      </c>
      <c r="DA15" s="44">
        <v>3473.169617</v>
      </c>
      <c r="DB15" s="44">
        <v>3532.1664470000001</v>
      </c>
      <c r="DC15" s="44">
        <v>3487.934804</v>
      </c>
      <c r="DD15" s="44">
        <v>3391.923452</v>
      </c>
      <c r="DE15" s="44">
        <v>3425.3602409999999</v>
      </c>
      <c r="DF15" s="44">
        <v>3422.9864219999999</v>
      </c>
      <c r="DG15" s="44">
        <v>3348.784071</v>
      </c>
      <c r="DH15" s="44">
        <f>'[3]Jul(b)_22'!$J$6/1000000</f>
        <v>3301.1219219999998</v>
      </c>
      <c r="DI15" s="44">
        <f>'[3]Aug(b)_22'!$J$6/1000000</f>
        <v>3301.0605369999998</v>
      </c>
      <c r="DJ15" s="44">
        <f>'[3]Sep(b)_22'!$J$6/1000000</f>
        <v>3365.6880030000002</v>
      </c>
      <c r="DK15" s="44">
        <f>'[3]Oct(b)_22'!$J$6/1000000</f>
        <v>3395.8168209999999</v>
      </c>
      <c r="DL15" s="44">
        <v>3339.141161</v>
      </c>
      <c r="DM15" s="44">
        <v>3228.4482400000002</v>
      </c>
      <c r="DN15" s="44">
        <v>3191.558</v>
      </c>
      <c r="DO15" s="44">
        <v>3204.370179</v>
      </c>
    </row>
    <row r="16" spans="1:172 16182:16183" s="8" customFormat="1" x14ac:dyDescent="0.25">
      <c r="A16" s="35" t="s">
        <v>240</v>
      </c>
      <c r="B16" s="30" t="s">
        <v>205</v>
      </c>
      <c r="C16" s="8" t="s">
        <v>240</v>
      </c>
      <c r="D16" s="34">
        <v>16713.599999999999</v>
      </c>
      <c r="E16" s="34">
        <v>17436.3</v>
      </c>
      <c r="F16" s="34">
        <v>18900.099999999999</v>
      </c>
      <c r="G16" s="34">
        <v>29755.8</v>
      </c>
      <c r="H16" s="34">
        <v>33495.4</v>
      </c>
      <c r="I16" s="29">
        <v>42472</v>
      </c>
      <c r="J16" s="34">
        <v>16449.099999999999</v>
      </c>
      <c r="K16" s="34">
        <v>16956.2</v>
      </c>
      <c r="L16" s="34">
        <v>16983.8</v>
      </c>
      <c r="M16" s="34">
        <v>16713.599999999999</v>
      </c>
      <c r="N16" s="34">
        <v>16629.7</v>
      </c>
      <c r="O16" s="34">
        <v>16722.599999999999</v>
      </c>
      <c r="P16" s="34">
        <v>16669.2</v>
      </c>
      <c r="Q16" s="34">
        <v>17436.3</v>
      </c>
      <c r="R16" s="34">
        <v>17004.400000000001</v>
      </c>
      <c r="S16" s="34">
        <v>17746.3</v>
      </c>
      <c r="T16" s="34">
        <v>17927.599999999999</v>
      </c>
      <c r="U16" s="34">
        <v>18900.099999999999</v>
      </c>
      <c r="V16" s="34">
        <v>20167.599999999999</v>
      </c>
      <c r="W16" s="34">
        <v>28478.799999999999</v>
      </c>
      <c r="X16" s="34">
        <v>29289.4</v>
      </c>
      <c r="Y16" s="34">
        <v>29755.8</v>
      </c>
      <c r="Z16" s="34">
        <v>29649.9</v>
      </c>
      <c r="AA16" s="34">
        <v>33132.199999999997</v>
      </c>
      <c r="AB16" s="34">
        <v>34038.6</v>
      </c>
      <c r="AC16" s="34">
        <v>33495.4</v>
      </c>
      <c r="AD16" s="34">
        <v>33832.699999999997</v>
      </c>
      <c r="AE16" s="34">
        <v>34795.800000000003</v>
      </c>
      <c r="AF16" s="34">
        <v>40770</v>
      </c>
      <c r="AG16" s="43">
        <v>42472</v>
      </c>
      <c r="AH16" s="43">
        <v>29800.195586000002</v>
      </c>
      <c r="AI16" s="43">
        <v>29731.491558000002</v>
      </c>
      <c r="AJ16" s="43">
        <v>29649.884460999998</v>
      </c>
      <c r="AK16" s="43">
        <v>30412.365381000003</v>
      </c>
      <c r="AL16" s="43">
        <v>31016.762417000002</v>
      </c>
      <c r="AM16" s="43">
        <v>33132.164176999999</v>
      </c>
      <c r="AN16" s="43">
        <v>34119.555482999996</v>
      </c>
      <c r="AO16" s="43">
        <v>33851.208852999996</v>
      </c>
      <c r="AP16" s="43">
        <v>34038.624603999997</v>
      </c>
      <c r="AQ16" s="43">
        <v>34108.105920999995</v>
      </c>
      <c r="AR16" s="43">
        <v>33568.36217</v>
      </c>
      <c r="AS16" s="43">
        <v>33507.653816999999</v>
      </c>
      <c r="AT16" s="43">
        <v>33439.103952999998</v>
      </c>
      <c r="AU16" s="43">
        <v>33825.887899000001</v>
      </c>
      <c r="AV16" s="43">
        <v>33379.196262999998</v>
      </c>
      <c r="AW16" s="43">
        <v>33516.220453999995</v>
      </c>
      <c r="AX16" s="43">
        <v>34803.923721000006</v>
      </c>
      <c r="AY16" s="43">
        <v>35871.100756</v>
      </c>
      <c r="AZ16" s="43">
        <v>37673.850261</v>
      </c>
      <c r="BA16" s="43">
        <v>39936.536498000001</v>
      </c>
      <c r="BB16" s="43">
        <v>40770.015596000005</v>
      </c>
      <c r="BC16" s="43">
        <v>42046.812666999998</v>
      </c>
      <c r="BD16" s="43">
        <v>41648.614933000004</v>
      </c>
      <c r="BE16" s="43">
        <v>42471.963623000003</v>
      </c>
      <c r="BF16" s="43">
        <v>42610.413022999994</v>
      </c>
      <c r="BG16" s="43">
        <v>43563.313388000002</v>
      </c>
      <c r="BH16" s="43">
        <v>43656.831661999997</v>
      </c>
      <c r="BI16" s="43">
        <v>43623.610355999997</v>
      </c>
      <c r="BJ16" s="43">
        <v>43556.179809999994</v>
      </c>
      <c r="BK16" s="43">
        <v>43353.508756000003</v>
      </c>
      <c r="BL16" s="43">
        <v>43978.972685000001</v>
      </c>
      <c r="BM16" s="43">
        <f>BM13+BM14+BM15</f>
        <v>44992.632507999995</v>
      </c>
      <c r="BN16" s="43">
        <f>BN13+BN14+BN15</f>
        <v>44942.742748999997</v>
      </c>
      <c r="BO16" s="53">
        <f t="shared" ref="BO16:BT16" si="0">BO13+BO14+BO15</f>
        <v>44784.221104999997</v>
      </c>
      <c r="BP16" s="53">
        <f t="shared" si="0"/>
        <v>45264.564643999998</v>
      </c>
      <c r="BQ16" s="53">
        <f t="shared" si="0"/>
        <v>47857.404440000006</v>
      </c>
      <c r="BR16" s="53">
        <f t="shared" si="0"/>
        <v>49124.605048999998</v>
      </c>
      <c r="BS16" s="53">
        <f t="shared" si="0"/>
        <v>48601.032006000001</v>
      </c>
      <c r="BT16" s="53">
        <f t="shared" si="0"/>
        <v>49222.310368999999</v>
      </c>
      <c r="BU16" s="53">
        <f>BU13+BU14+BU15</f>
        <v>49740.998044</v>
      </c>
      <c r="BV16" s="53">
        <f t="shared" ref="BV16:BX16" si="1">BV13+BV14+BV15</f>
        <v>51507.190306999997</v>
      </c>
      <c r="BW16" s="53">
        <f t="shared" si="1"/>
        <v>52937.718982999999</v>
      </c>
      <c r="BX16" s="53">
        <f t="shared" si="1"/>
        <v>52213.158765</v>
      </c>
      <c r="BY16" s="53">
        <v>53668.187647999999</v>
      </c>
      <c r="BZ16" s="53">
        <f t="shared" ref="BZ16:CC16" si="2">SUM(BZ13:BZ15)</f>
        <v>53491.246121000004</v>
      </c>
      <c r="CA16" s="53">
        <f t="shared" si="2"/>
        <v>55511.889642000002</v>
      </c>
      <c r="CB16" s="53">
        <f t="shared" si="2"/>
        <v>56665.204815999998</v>
      </c>
      <c r="CC16" s="53">
        <f t="shared" si="2"/>
        <v>58475.426467999998</v>
      </c>
      <c r="CD16" s="44">
        <f t="shared" ref="CD16:CJ16" si="3">SUM(CD13:CD15)</f>
        <v>60325.181637000002</v>
      </c>
      <c r="CE16" s="44">
        <f t="shared" si="3"/>
        <v>60555.742824000001</v>
      </c>
      <c r="CF16" s="44">
        <f t="shared" si="3"/>
        <v>59332.047876000004</v>
      </c>
      <c r="CG16" s="44">
        <f t="shared" si="3"/>
        <v>58993.153377000002</v>
      </c>
      <c r="CH16" s="44">
        <f t="shared" si="3"/>
        <v>59817.442986000002</v>
      </c>
      <c r="CI16" s="44">
        <f t="shared" si="3"/>
        <v>61395.214160999996</v>
      </c>
      <c r="CJ16" s="44">
        <f t="shared" si="3"/>
        <v>61363.277837000001</v>
      </c>
      <c r="CK16" s="44">
        <f t="shared" ref="CK16:CL16" si="4">SUM(CK13:CK15)</f>
        <v>61939.567536000002</v>
      </c>
      <c r="CL16" s="44">
        <f t="shared" si="4"/>
        <v>61885.932207999998</v>
      </c>
      <c r="CM16" s="44">
        <f t="shared" ref="CM16:CN16" si="5">SUM(CM13:CM15)</f>
        <v>63925.040773000008</v>
      </c>
      <c r="CN16" s="44">
        <f t="shared" si="5"/>
        <v>63845.739033999998</v>
      </c>
      <c r="CO16" s="44">
        <f t="shared" ref="CO16:CP16" si="6">SUM(CO13:CO15)</f>
        <v>66029.408284999998</v>
      </c>
      <c r="CP16" s="44">
        <f t="shared" si="6"/>
        <v>65792.407926</v>
      </c>
      <c r="CQ16" s="44">
        <v>66097.686651000011</v>
      </c>
      <c r="CR16" s="44">
        <v>64759.304633000007</v>
      </c>
      <c r="CS16" s="44">
        <v>64320.965228000001</v>
      </c>
      <c r="CT16" s="44">
        <v>65166.343614000005</v>
      </c>
      <c r="CU16" s="44">
        <v>66593.876164000016</v>
      </c>
      <c r="CV16" s="44">
        <v>67361.720690000002</v>
      </c>
      <c r="CW16" s="44">
        <v>69729.700186999995</v>
      </c>
      <c r="CX16" s="44">
        <v>73420.796748999986</v>
      </c>
      <c r="CY16" s="44">
        <v>73945.134100999989</v>
      </c>
      <c r="CZ16" s="44">
        <v>74085.890016999998</v>
      </c>
      <c r="DA16" s="44">
        <v>74257.613049000007</v>
      </c>
      <c r="DB16" s="44">
        <v>75568.165776999987</v>
      </c>
      <c r="DC16" s="44">
        <v>75431.992031000002</v>
      </c>
      <c r="DD16" s="44">
        <v>75683.494896000004</v>
      </c>
      <c r="DE16" s="44">
        <v>75892.763995000016</v>
      </c>
      <c r="DF16" s="44">
        <v>75777.534962999998</v>
      </c>
      <c r="DG16" s="44">
        <v>75732.909314999997</v>
      </c>
      <c r="DH16" s="44">
        <f t="shared" ref="DH16:DI16" si="7">SUM(DH13:DH15)</f>
        <v>75460.209209000008</v>
      </c>
      <c r="DI16" s="44">
        <f t="shared" si="7"/>
        <v>75830.943461000003</v>
      </c>
      <c r="DJ16" s="44">
        <f t="shared" ref="DJ16:DK16" si="8">SUM(DJ13:DJ15)</f>
        <v>74946.609972999999</v>
      </c>
      <c r="DK16" s="44">
        <f t="shared" si="8"/>
        <v>74923.794020000001</v>
      </c>
      <c r="DL16" s="44">
        <v>74633.765628000008</v>
      </c>
      <c r="DM16" s="44">
        <v>74601.385938000007</v>
      </c>
      <c r="DN16" s="44">
        <v>74436.092354000008</v>
      </c>
      <c r="DO16" s="44">
        <v>74267.660158000013</v>
      </c>
    </row>
    <row r="17" spans="1:119" s="8" customFormat="1" x14ac:dyDescent="0.25">
      <c r="A17" s="35" t="s">
        <v>242</v>
      </c>
      <c r="B17" s="31" t="s">
        <v>206</v>
      </c>
      <c r="C17" s="8" t="s">
        <v>242</v>
      </c>
      <c r="D17" s="34">
        <v>2421.1</v>
      </c>
      <c r="E17" s="34">
        <v>2526.8000000000002</v>
      </c>
      <c r="F17" s="34">
        <v>2558</v>
      </c>
      <c r="G17" s="34">
        <v>5234.7</v>
      </c>
      <c r="H17" s="34">
        <v>5162.3</v>
      </c>
      <c r="I17" s="29">
        <v>5229.2</v>
      </c>
      <c r="J17" s="34">
        <v>2436.8000000000002</v>
      </c>
      <c r="K17" s="34">
        <v>2457.6999999999998</v>
      </c>
      <c r="L17" s="34">
        <v>2438.8000000000002</v>
      </c>
      <c r="M17" s="34">
        <v>2421.1</v>
      </c>
      <c r="N17" s="34">
        <v>2368.6999999999998</v>
      </c>
      <c r="O17" s="34">
        <v>2542.6999999999998</v>
      </c>
      <c r="P17" s="34">
        <v>2526.8000000000002</v>
      </c>
      <c r="Q17" s="34">
        <v>2526.8000000000002</v>
      </c>
      <c r="R17" s="34">
        <v>2526.8000000000002</v>
      </c>
      <c r="S17" s="34">
        <v>2683.5</v>
      </c>
      <c r="T17" s="34">
        <v>2693.4</v>
      </c>
      <c r="U17" s="34">
        <v>2558</v>
      </c>
      <c r="V17" s="34">
        <v>2548.8000000000002</v>
      </c>
      <c r="W17" s="34">
        <v>5180.2</v>
      </c>
      <c r="X17" s="34">
        <v>5413.6</v>
      </c>
      <c r="Y17" s="34">
        <v>5234.7</v>
      </c>
      <c r="Z17" s="34">
        <v>5151.2</v>
      </c>
      <c r="AA17" s="34">
        <v>5218.7</v>
      </c>
      <c r="AB17" s="34">
        <v>5179.8999999999996</v>
      </c>
      <c r="AC17" s="34">
        <v>5162.3</v>
      </c>
      <c r="AD17" s="34">
        <v>5040.2</v>
      </c>
      <c r="AE17" s="34">
        <v>5197.7</v>
      </c>
      <c r="AF17" s="34">
        <v>5166.6000000000004</v>
      </c>
      <c r="AG17" s="43">
        <v>5229.2</v>
      </c>
      <c r="AH17" s="43">
        <v>5429.4031009999999</v>
      </c>
      <c r="AI17" s="43">
        <v>5424.0858040000003</v>
      </c>
      <c r="AJ17" s="43">
        <v>5352.4698699999999</v>
      </c>
      <c r="AK17" s="43">
        <v>5397.4022430000005</v>
      </c>
      <c r="AL17" s="43">
        <v>5495.9565229999998</v>
      </c>
      <c r="AM17" s="43">
        <v>5480.0132279999998</v>
      </c>
      <c r="AN17" s="43">
        <v>5493.3836019999999</v>
      </c>
      <c r="AO17" s="43">
        <v>5560.6301029999995</v>
      </c>
      <c r="AP17" s="43">
        <v>5582.5923650000004</v>
      </c>
      <c r="AQ17" s="43">
        <v>5538.2831000000006</v>
      </c>
      <c r="AR17" s="43">
        <v>5539.1090640000002</v>
      </c>
      <c r="AS17" s="43">
        <v>5592.8752299999996</v>
      </c>
      <c r="AT17" s="43">
        <v>5550.5671380000003</v>
      </c>
      <c r="AU17" s="43">
        <v>5553.2787859999999</v>
      </c>
      <c r="AV17" s="43">
        <v>5619.0030550000001</v>
      </c>
      <c r="AW17" s="43">
        <v>5659.0486385000004</v>
      </c>
      <c r="AX17" s="43">
        <v>5712.6170139999995</v>
      </c>
      <c r="AY17" s="43">
        <v>5719.6167340000002</v>
      </c>
      <c r="AZ17" s="43">
        <v>5739.7729940000008</v>
      </c>
      <c r="BA17" s="43">
        <v>5799.059808</v>
      </c>
      <c r="BB17" s="43">
        <v>5831.4273200000007</v>
      </c>
      <c r="BC17" s="43">
        <v>5927.6129380000002</v>
      </c>
      <c r="BD17" s="43">
        <v>5961.0650420000002</v>
      </c>
      <c r="BE17" s="43">
        <v>6028.9799430000003</v>
      </c>
      <c r="BF17" s="43">
        <v>6069.7143379999998</v>
      </c>
      <c r="BG17" s="43">
        <v>6100.1372980000006</v>
      </c>
      <c r="BH17" s="43">
        <v>6165.7567399999998</v>
      </c>
      <c r="BI17" s="43">
        <v>6257.4514580000005</v>
      </c>
      <c r="BJ17" s="43">
        <v>6408.6374150000001</v>
      </c>
      <c r="BK17" s="43">
        <v>6449.4852689999998</v>
      </c>
      <c r="BL17" s="43">
        <v>6532.4661890000007</v>
      </c>
      <c r="BM17" s="43">
        <v>5365.7960289999992</v>
      </c>
      <c r="BN17" s="51">
        <f>[4]Table3revised!BS15</f>
        <v>5207.4260050000003</v>
      </c>
      <c r="BO17" s="51">
        <f>[4]Table3revised!BT15</f>
        <v>5197.9605659999997</v>
      </c>
      <c r="BP17" s="51">
        <f>[4]Table3revised!BU15</f>
        <v>5114.6010750000005</v>
      </c>
      <c r="BQ17" s="51">
        <f>[4]Table3revised!BV15</f>
        <v>5120.1158679999999</v>
      </c>
      <c r="BR17" s="51">
        <f>[4]Table3revised!BW15</f>
        <v>5019.220088</v>
      </c>
      <c r="BS17" s="51">
        <f>[4]Table3revised!BX15</f>
        <v>5046.9451119999994</v>
      </c>
      <c r="BT17" s="51">
        <f>[4]Table3revised!BY15</f>
        <v>4881.6717570000001</v>
      </c>
      <c r="BU17" s="51">
        <f>[4]Table3revised!BZ15</f>
        <v>4887.390821</v>
      </c>
      <c r="BV17" s="51">
        <f>[4]Table3revised!CA15</f>
        <v>4924.1011410000001</v>
      </c>
      <c r="BW17" s="51">
        <f>[4]Table3revised!CB15</f>
        <v>4747.8162109999994</v>
      </c>
      <c r="BX17" s="51">
        <f>[4]Table3revised!CC15</f>
        <v>4756.8242829999999</v>
      </c>
      <c r="BY17" s="8">
        <v>4807.9193290000003</v>
      </c>
      <c r="BZ17" s="8">
        <v>4618.8312670000005</v>
      </c>
      <c r="CA17" s="8">
        <v>4607.9152759999997</v>
      </c>
      <c r="CB17" s="8">
        <v>4626.9336060000005</v>
      </c>
      <c r="CC17" s="8">
        <v>4396.0783030000002</v>
      </c>
      <c r="CD17" s="44">
        <v>4480.8136249999998</v>
      </c>
      <c r="CE17" s="44">
        <v>4487.7869849999997</v>
      </c>
      <c r="CF17" s="44">
        <v>4475.8353540000007</v>
      </c>
      <c r="CG17" s="44">
        <v>4403.3879829999996</v>
      </c>
      <c r="CH17" s="44">
        <v>4385.0408239999997</v>
      </c>
      <c r="CI17" s="58">
        <v>3833.8552479999998</v>
      </c>
      <c r="CJ17" s="58">
        <v>3834.929232</v>
      </c>
      <c r="CK17" s="58">
        <v>3743.2557839999999</v>
      </c>
      <c r="CL17" s="58">
        <v>3783.6454210000002</v>
      </c>
      <c r="CM17" s="58">
        <v>3804.950926</v>
      </c>
      <c r="CN17" s="44">
        <v>3743.74568</v>
      </c>
      <c r="CO17" s="44">
        <v>3578.3070189999999</v>
      </c>
      <c r="CP17" s="44">
        <v>3574.6914460000003</v>
      </c>
      <c r="CQ17" s="44">
        <v>3535.4528180000002</v>
      </c>
      <c r="CR17" s="44">
        <v>3568.007165</v>
      </c>
      <c r="CS17" s="44">
        <v>3556.5082339999999</v>
      </c>
      <c r="CT17" s="44">
        <v>4041.0626440000001</v>
      </c>
      <c r="CU17" s="44">
        <v>3939.674278</v>
      </c>
      <c r="CV17" s="44">
        <v>3963.7984379999998</v>
      </c>
      <c r="CW17" s="44">
        <v>3968.3550180000002</v>
      </c>
      <c r="CX17" s="44">
        <v>7318.4889480000002</v>
      </c>
      <c r="CY17" s="44">
        <v>7170.4217219999991</v>
      </c>
      <c r="CZ17" s="44">
        <v>7324.7832070000004</v>
      </c>
      <c r="DA17" s="44">
        <v>7150.9907410000005</v>
      </c>
      <c r="DB17" s="44">
        <v>7268.9899000000005</v>
      </c>
      <c r="DC17" s="44">
        <v>7185.2551309999999</v>
      </c>
      <c r="DD17" s="44">
        <v>7004.2137720000001</v>
      </c>
      <c r="DE17" s="44">
        <v>7065.7719159999997</v>
      </c>
      <c r="DF17" s="44">
        <v>7063.3071630000004</v>
      </c>
      <c r="DG17" s="44">
        <v>7029.7934720000003</v>
      </c>
      <c r="DH17" s="44">
        <f>[5]Table3revised!$AH$15</f>
        <v>6938.3382959999999</v>
      </c>
      <c r="DI17" s="44">
        <f>[5]Table3revised!$AI$15</f>
        <v>6994.5690720000002</v>
      </c>
      <c r="DJ17" s="44">
        <f>[5]Table3revised!$AJ$15</f>
        <v>7118.1367179999997</v>
      </c>
      <c r="DK17" s="44">
        <f>[5]Table3revised!$AK$15</f>
        <v>7176.0136769999999</v>
      </c>
      <c r="DL17" s="44">
        <v>7083.7131730000001</v>
      </c>
      <c r="DM17" s="44">
        <v>6985.4729379999999</v>
      </c>
      <c r="DN17" s="44">
        <v>6913.089747</v>
      </c>
      <c r="DO17" s="44">
        <v>6944.2109289999999</v>
      </c>
    </row>
    <row r="18" spans="1:119" s="8" customFormat="1" x14ac:dyDescent="0.25">
      <c r="A18" s="35" t="s">
        <v>241</v>
      </c>
      <c r="B18" s="32" t="s">
        <v>208</v>
      </c>
      <c r="C18" s="8" t="s">
        <v>241</v>
      </c>
      <c r="D18" s="34">
        <v>12957.9</v>
      </c>
      <c r="E18" s="34">
        <v>10080.5</v>
      </c>
      <c r="F18" s="34">
        <v>9522.4</v>
      </c>
      <c r="G18" s="34">
        <v>12312.8</v>
      </c>
      <c r="H18" s="34">
        <v>16153</v>
      </c>
      <c r="I18" s="29">
        <v>10815</v>
      </c>
      <c r="J18" s="34">
        <v>16772.900000000001</v>
      </c>
      <c r="K18" s="34">
        <v>15709.2</v>
      </c>
      <c r="L18" s="34">
        <v>15327.8</v>
      </c>
      <c r="M18" s="34">
        <v>12957.9</v>
      </c>
      <c r="N18" s="34">
        <v>10677</v>
      </c>
      <c r="O18" s="34">
        <v>10445.4</v>
      </c>
      <c r="P18" s="34">
        <v>12057</v>
      </c>
      <c r="Q18" s="34">
        <v>10080.5</v>
      </c>
      <c r="R18" s="34">
        <v>8943.2000000000007</v>
      </c>
      <c r="S18" s="34">
        <v>8939.2999999999993</v>
      </c>
      <c r="T18" s="34">
        <v>10118.9</v>
      </c>
      <c r="U18" s="34">
        <v>9522.4</v>
      </c>
      <c r="V18" s="34">
        <v>11409.3</v>
      </c>
      <c r="W18" s="34">
        <v>10769.2</v>
      </c>
      <c r="X18" s="34">
        <v>11551.5</v>
      </c>
      <c r="Y18" s="34">
        <v>12312.8</v>
      </c>
      <c r="Z18" s="34">
        <v>12711.4</v>
      </c>
      <c r="AA18" s="34">
        <v>13838.9</v>
      </c>
      <c r="AB18" s="34">
        <v>14552.6</v>
      </c>
      <c r="AC18" s="34">
        <v>16153</v>
      </c>
      <c r="AD18" s="34">
        <v>15650.5</v>
      </c>
      <c r="AE18" s="34">
        <v>15747.9</v>
      </c>
      <c r="AF18" s="34">
        <v>12044.1</v>
      </c>
      <c r="AG18" s="8">
        <v>10815</v>
      </c>
      <c r="AH18" s="43">
        <v>24370.792485000002</v>
      </c>
      <c r="AI18" s="43">
        <v>24307.405753999999</v>
      </c>
      <c r="AJ18" s="43">
        <v>24297.414590999997</v>
      </c>
      <c r="AK18" s="43">
        <v>25014.963138000003</v>
      </c>
      <c r="AL18" s="43">
        <v>25520.805894000001</v>
      </c>
      <c r="AM18" s="43">
        <v>27652.150948999999</v>
      </c>
      <c r="AN18" s="43">
        <v>28626.171880999995</v>
      </c>
      <c r="AO18" s="43">
        <v>28290.578749999997</v>
      </c>
      <c r="AP18" s="43">
        <v>28456.032238999996</v>
      </c>
      <c r="AQ18" s="43">
        <v>28569.822820999994</v>
      </c>
      <c r="AR18" s="43">
        <v>28029.253106</v>
      </c>
      <c r="AS18" s="43">
        <v>27914.778587000001</v>
      </c>
      <c r="AT18" s="43">
        <v>27888.536814999999</v>
      </c>
      <c r="AU18" s="43">
        <v>28272.609113000002</v>
      </c>
      <c r="AV18" s="43">
        <v>27760.193207999997</v>
      </c>
      <c r="AW18" s="43">
        <v>27857.171815499994</v>
      </c>
      <c r="AX18" s="43">
        <v>29091.306707000007</v>
      </c>
      <c r="AY18" s="43">
        <v>30151.484022000001</v>
      </c>
      <c r="AZ18" s="43">
        <v>31934.077267000001</v>
      </c>
      <c r="BA18" s="43">
        <v>34137.476690000003</v>
      </c>
      <c r="BB18" s="43">
        <v>34938.588276000002</v>
      </c>
      <c r="BC18" s="43">
        <v>36119.199729</v>
      </c>
      <c r="BD18" s="43">
        <v>35687.549891000002</v>
      </c>
      <c r="BE18" s="43">
        <v>36442.983680000005</v>
      </c>
      <c r="BF18" s="43">
        <v>36540.698684999996</v>
      </c>
      <c r="BG18" s="43">
        <v>37463.176090000001</v>
      </c>
      <c r="BH18" s="43">
        <v>37491.074922</v>
      </c>
      <c r="BI18" s="43">
        <v>37366.158897999994</v>
      </c>
      <c r="BJ18" s="43">
        <v>37147.542394999997</v>
      </c>
      <c r="BK18" s="43">
        <v>36904.023487000006</v>
      </c>
      <c r="BL18" s="43">
        <v>37446.506496000002</v>
      </c>
      <c r="BM18" s="43">
        <f>BM16-BM17</f>
        <v>39626.836478999998</v>
      </c>
      <c r="BN18" s="43">
        <f>BN16-BN17</f>
        <v>39735.316743999996</v>
      </c>
      <c r="BO18" s="53">
        <f t="shared" ref="BO18:BR18" si="9">BO16-BO17</f>
        <v>39586.260538999995</v>
      </c>
      <c r="BP18" s="53">
        <f t="shared" si="9"/>
        <v>40149.963569</v>
      </c>
      <c r="BQ18" s="53">
        <f t="shared" si="9"/>
        <v>42737.288572000005</v>
      </c>
      <c r="BR18" s="53">
        <f t="shared" si="9"/>
        <v>44105.384960999996</v>
      </c>
      <c r="BS18" s="53">
        <f>BS16-BS17</f>
        <v>43554.086894</v>
      </c>
      <c r="BT18" s="53">
        <f>BT16-BT17</f>
        <v>44340.638611999995</v>
      </c>
      <c r="BU18" s="53">
        <f>BU16-BU17</f>
        <v>44853.607222999999</v>
      </c>
      <c r="BV18" s="53">
        <f t="shared" ref="BV18:BX18" si="10">BV16-BV17</f>
        <v>46583.089165999998</v>
      </c>
      <c r="BW18" s="53">
        <f t="shared" si="10"/>
        <v>48189.902772000001</v>
      </c>
      <c r="BX18" s="53">
        <f t="shared" si="10"/>
        <v>47456.334481999998</v>
      </c>
      <c r="BY18" s="51">
        <v>48860.268318999995</v>
      </c>
      <c r="BZ18" s="51">
        <f>BZ16-BZ17</f>
        <v>48872.414854000002</v>
      </c>
      <c r="CA18" s="51">
        <f>CA16-CA17</f>
        <v>50903.974366000002</v>
      </c>
      <c r="CB18" s="51">
        <f>CB16-CB17</f>
        <v>52038.271209999999</v>
      </c>
      <c r="CC18" s="51">
        <f>CC16-CC17</f>
        <v>54079.348164999996</v>
      </c>
      <c r="CD18" s="44">
        <f>CD16-CD17</f>
        <v>55844.368011999999</v>
      </c>
      <c r="CE18" s="44">
        <f t="shared" ref="CE18:CF18" si="11">CE16-CE17</f>
        <v>56067.955839000002</v>
      </c>
      <c r="CF18" s="44">
        <f t="shared" si="11"/>
        <v>54856.212522000002</v>
      </c>
      <c r="CG18" s="44">
        <f t="shared" ref="CG18:CM18" si="12">CG16-CG17</f>
        <v>54589.765394000002</v>
      </c>
      <c r="CH18" s="44">
        <f t="shared" si="12"/>
        <v>55432.402161999998</v>
      </c>
      <c r="CI18" s="57">
        <f t="shared" si="12"/>
        <v>57561.358912999996</v>
      </c>
      <c r="CJ18" s="57">
        <f t="shared" si="12"/>
        <v>57528.348604999999</v>
      </c>
      <c r="CK18" s="57">
        <f t="shared" si="12"/>
        <v>58196.311752000001</v>
      </c>
      <c r="CL18" s="57">
        <f t="shared" si="12"/>
        <v>58102.286786999997</v>
      </c>
      <c r="CM18" s="57">
        <f t="shared" si="12"/>
        <v>60120.08984700001</v>
      </c>
      <c r="CN18" s="44">
        <f t="shared" ref="CN18:CO18" si="13">CN16-CN17</f>
        <v>60101.993353999998</v>
      </c>
      <c r="CO18" s="44">
        <f t="shared" si="13"/>
        <v>62451.101265999998</v>
      </c>
      <c r="CP18" s="44">
        <f t="shared" ref="CP18" si="14">CP16-CP17</f>
        <v>62217.716480000003</v>
      </c>
      <c r="CQ18" s="44">
        <v>62562.233833000013</v>
      </c>
      <c r="CR18" s="44">
        <v>61191.297468000004</v>
      </c>
      <c r="CS18" s="44">
        <v>60764.456994</v>
      </c>
      <c r="CT18" s="44">
        <v>61125.280970000007</v>
      </c>
      <c r="CU18" s="44">
        <v>62654.201886000017</v>
      </c>
      <c r="CV18" s="44">
        <v>63397.922252000004</v>
      </c>
      <c r="CW18" s="44">
        <v>65761.345168999993</v>
      </c>
      <c r="CX18" s="44">
        <v>66102.307800999988</v>
      </c>
      <c r="CY18" s="44">
        <v>66774.71237899999</v>
      </c>
      <c r="CZ18" s="44">
        <v>66761.106809999997</v>
      </c>
      <c r="DA18" s="44">
        <v>67106.622308000005</v>
      </c>
      <c r="DB18" s="44">
        <v>68299.175876999987</v>
      </c>
      <c r="DC18" s="44">
        <v>68246.736900000004</v>
      </c>
      <c r="DD18" s="44">
        <v>68679.281124000001</v>
      </c>
      <c r="DE18" s="44">
        <v>68826.992079000018</v>
      </c>
      <c r="DF18" s="44">
        <v>68714.227799999993</v>
      </c>
      <c r="DG18" s="44">
        <v>68703.115842999992</v>
      </c>
      <c r="DH18" s="44">
        <f t="shared" ref="DH18:DI18" si="15">DH16-DH17</f>
        <v>68521.870913000006</v>
      </c>
      <c r="DI18" s="44">
        <f t="shared" si="15"/>
        <v>68836.374389000004</v>
      </c>
      <c r="DJ18" s="44">
        <f t="shared" ref="DJ18:DK18" si="16">DJ16-DJ17</f>
        <v>67828.473255000004</v>
      </c>
      <c r="DK18" s="44">
        <f t="shared" si="16"/>
        <v>67747.780343000006</v>
      </c>
      <c r="DL18" s="44">
        <v>67550.052455000012</v>
      </c>
      <c r="DM18" s="44">
        <v>67615.913</v>
      </c>
      <c r="DN18" s="44">
        <v>67523.002607000002</v>
      </c>
      <c r="DO18" s="44">
        <v>67323.44922900002</v>
      </c>
    </row>
    <row r="19" spans="1:119" s="36" customFormat="1" x14ac:dyDescent="0.25">
      <c r="A19" s="38"/>
      <c r="B19" s="37" t="s">
        <v>207</v>
      </c>
      <c r="AH19" s="45"/>
      <c r="AI19" s="45"/>
      <c r="CD19" s="55"/>
      <c r="CE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</row>
    <row r="20" spans="1:119" s="43" customFormat="1" x14ac:dyDescent="0.25">
      <c r="A20" s="46" t="s">
        <v>243</v>
      </c>
      <c r="B20" s="47" t="s">
        <v>209</v>
      </c>
      <c r="C20" s="43" t="s">
        <v>246</v>
      </c>
      <c r="D20" s="48">
        <v>14292.5</v>
      </c>
      <c r="E20" s="48">
        <v>14909.5</v>
      </c>
      <c r="F20" s="48">
        <v>16342</v>
      </c>
      <c r="G20" s="48">
        <v>24521.1</v>
      </c>
      <c r="H20" s="48">
        <v>28333.1</v>
      </c>
      <c r="I20" s="48">
        <v>37242.800000000003</v>
      </c>
      <c r="J20" s="48">
        <v>14012.3</v>
      </c>
      <c r="K20" s="48">
        <v>14498.5</v>
      </c>
      <c r="L20" s="48">
        <v>14545</v>
      </c>
      <c r="M20" s="48">
        <v>14292.5</v>
      </c>
      <c r="N20" s="48">
        <v>14260.9</v>
      </c>
      <c r="O20" s="48">
        <v>14179.9</v>
      </c>
      <c r="P20" s="48">
        <v>14142.4</v>
      </c>
      <c r="Q20" s="48">
        <v>14909.5</v>
      </c>
      <c r="R20" s="48">
        <v>14477.6</v>
      </c>
      <c r="S20" s="48">
        <v>15062.8</v>
      </c>
      <c r="T20" s="48">
        <v>15234.2</v>
      </c>
      <c r="U20" s="48">
        <v>16342</v>
      </c>
      <c r="V20" s="48">
        <v>17618.8</v>
      </c>
      <c r="W20" s="48">
        <v>23298.6</v>
      </c>
      <c r="X20" s="48">
        <v>23875.8</v>
      </c>
      <c r="Y20" s="48">
        <v>24521.1</v>
      </c>
      <c r="Z20" s="48">
        <v>24498.7</v>
      </c>
      <c r="AA20" s="48">
        <v>27913.4</v>
      </c>
      <c r="AB20" s="48">
        <v>28858.799999999999</v>
      </c>
      <c r="AC20" s="48">
        <v>28333.1</v>
      </c>
      <c r="AD20" s="48">
        <v>28792.5</v>
      </c>
      <c r="AE20" s="48">
        <v>29598.1</v>
      </c>
      <c r="AF20" s="48">
        <v>35603.4</v>
      </c>
      <c r="AG20" s="43">
        <v>37242.800000000003</v>
      </c>
      <c r="AH20" s="43">
        <v>11479.541000000001</v>
      </c>
      <c r="AI20" s="43">
        <v>12774.371000000001</v>
      </c>
      <c r="AJ20" s="43">
        <v>12711.448</v>
      </c>
      <c r="AK20" s="43">
        <v>12554.470000000001</v>
      </c>
      <c r="AL20" s="43">
        <v>12718.603000000001</v>
      </c>
      <c r="AM20" s="43">
        <v>13838.934999999999</v>
      </c>
      <c r="AN20" s="43">
        <v>12915.287</v>
      </c>
      <c r="AO20" s="43">
        <v>13233.244000000001</v>
      </c>
      <c r="AP20" s="43">
        <v>14552.562</v>
      </c>
      <c r="AQ20" s="43">
        <v>14143.058000000001</v>
      </c>
      <c r="AR20" s="43">
        <v>13861.85</v>
      </c>
      <c r="AS20" s="43">
        <v>16152.990000000002</v>
      </c>
      <c r="AT20" s="43">
        <v>16152.511</v>
      </c>
      <c r="AU20" s="43">
        <v>15650.489999999998</v>
      </c>
      <c r="AV20" s="43">
        <v>15126.953000000001</v>
      </c>
      <c r="AW20" s="43">
        <v>15782.494999999999</v>
      </c>
      <c r="AX20" s="43">
        <v>15747.899000000001</v>
      </c>
      <c r="AY20" s="43">
        <v>15290.025</v>
      </c>
      <c r="AZ20" s="43">
        <v>14004.346000000001</v>
      </c>
      <c r="BA20" s="43">
        <v>12364.869999999999</v>
      </c>
      <c r="BB20" s="43">
        <v>12044.115999999998</v>
      </c>
      <c r="BC20" s="43">
        <v>11183.322</v>
      </c>
      <c r="BD20" s="43">
        <v>11300.807999999999</v>
      </c>
      <c r="BE20" s="43">
        <v>10814.953000000001</v>
      </c>
      <c r="BF20" s="43">
        <v>12581.46</v>
      </c>
      <c r="BG20" s="43">
        <v>12539.39</v>
      </c>
      <c r="BH20" s="43">
        <v>11947.383</v>
      </c>
      <c r="BI20" s="43">
        <v>16194.534</v>
      </c>
      <c r="BJ20" s="43">
        <v>20092.143999999997</v>
      </c>
      <c r="BK20" s="43">
        <v>19974.233999999997</v>
      </c>
      <c r="BL20" s="43">
        <v>19574.464</v>
      </c>
      <c r="BM20" s="43">
        <v>17993.542000000001</v>
      </c>
      <c r="BN20" s="43">
        <v>18245.388999999999</v>
      </c>
      <c r="BO20" s="43">
        <v>20219.128000000004</v>
      </c>
      <c r="BP20" s="43">
        <v>21089.705000000002</v>
      </c>
      <c r="BQ20" s="43">
        <v>19275.778999999999</v>
      </c>
      <c r="BR20" s="43">
        <v>20559.387999999999</v>
      </c>
      <c r="BS20" s="43">
        <f>[4]Table3revised!BX18</f>
        <v>21219.075000000001</v>
      </c>
      <c r="BT20" s="43">
        <f>[4]Table3revised!BY18</f>
        <v>21076.258000000002</v>
      </c>
      <c r="BU20" s="43">
        <f>[4]Table3revised!BZ18</f>
        <v>24360.754000000001</v>
      </c>
      <c r="BV20" s="43">
        <f>[4]Table3revised!CA18</f>
        <v>22882.227999999999</v>
      </c>
      <c r="BW20" s="43">
        <f>[4]Table3revised!CB18</f>
        <v>20250.537</v>
      </c>
      <c r="BX20" s="43">
        <f>[4]Table3revised!CC18</f>
        <v>20806.34</v>
      </c>
      <c r="BY20" s="43">
        <v>19173.638999999999</v>
      </c>
      <c r="BZ20" s="43">
        <v>19753.657999999999</v>
      </c>
      <c r="CA20" s="43">
        <v>21114.793000000001</v>
      </c>
      <c r="CB20" s="43">
        <v>21269.950999999997</v>
      </c>
      <c r="CC20" s="43">
        <v>19614.128999999997</v>
      </c>
      <c r="CD20" s="44">
        <v>21094.506000000001</v>
      </c>
      <c r="CE20" s="44">
        <v>22664.343000000001</v>
      </c>
      <c r="CF20" s="44">
        <v>22445.723999999998</v>
      </c>
      <c r="CG20" s="44">
        <v>23111.53</v>
      </c>
      <c r="CH20" s="44">
        <v>23591.559000000001</v>
      </c>
      <c r="CI20" s="43">
        <v>21306.920000000002</v>
      </c>
      <c r="CJ20" s="43">
        <v>20311.817999999999</v>
      </c>
      <c r="CK20" s="43">
        <v>21096.228999999999</v>
      </c>
      <c r="CL20" s="43">
        <v>20092.778000000002</v>
      </c>
      <c r="CM20" s="43">
        <v>19803.54</v>
      </c>
      <c r="CN20" s="44">
        <v>20238.021999999997</v>
      </c>
      <c r="CO20" s="44">
        <v>19481.713</v>
      </c>
      <c r="CP20" s="44">
        <v>20791.22</v>
      </c>
      <c r="CQ20" s="44">
        <v>19539.423999999999</v>
      </c>
      <c r="CR20" s="44">
        <v>18047.736000000001</v>
      </c>
      <c r="CS20" s="44">
        <v>18278.565999999999</v>
      </c>
      <c r="CT20" s="44">
        <v>18473.381999999998</v>
      </c>
      <c r="CU20" s="44">
        <v>17120.277000000002</v>
      </c>
      <c r="CV20" s="44">
        <v>18073.969000000001</v>
      </c>
      <c r="CW20" s="44">
        <v>18004.929999999997</v>
      </c>
      <c r="CX20" s="44">
        <v>18880.544000000002</v>
      </c>
      <c r="CY20" s="44">
        <v>18454.386999999999</v>
      </c>
      <c r="CZ20" s="44">
        <v>18987.380999999998</v>
      </c>
      <c r="DA20" s="44">
        <v>18990.666999999998</v>
      </c>
      <c r="DB20" s="44">
        <v>18681.327000000001</v>
      </c>
      <c r="DC20" s="44">
        <v>18701.165000000001</v>
      </c>
      <c r="DD20" s="44">
        <v>17668.419000000002</v>
      </c>
      <c r="DE20" s="44">
        <v>18012.972000000002</v>
      </c>
      <c r="DF20" s="44">
        <v>17591.533000000003</v>
      </c>
      <c r="DG20" s="44">
        <v>18741.034</v>
      </c>
      <c r="DH20" s="44">
        <f>[5]Table3revised!$AH$18</f>
        <v>18992.234999999997</v>
      </c>
      <c r="DI20" s="44">
        <f>[5]Table3revised!$AI$18</f>
        <v>19699.550999999999</v>
      </c>
      <c r="DJ20" s="44">
        <f>[5]Table3revised!$AJ$18</f>
        <v>21361.050999999996</v>
      </c>
      <c r="DK20" s="44">
        <f>[5]Table3revised!$AK$18</f>
        <v>19151.004000000001</v>
      </c>
      <c r="DL20" s="44">
        <v>19516.361999999997</v>
      </c>
      <c r="DM20" s="44">
        <v>18909.353999999999</v>
      </c>
      <c r="DN20" s="44">
        <v>18684.751</v>
      </c>
      <c r="DO20" s="44">
        <v>20229.45</v>
      </c>
    </row>
    <row r="21" spans="1:119" s="8" customFormat="1" x14ac:dyDescent="0.25">
      <c r="A21" s="35" t="s">
        <v>242</v>
      </c>
      <c r="B21" s="33" t="s">
        <v>206</v>
      </c>
      <c r="C21" s="8" t="s">
        <v>245</v>
      </c>
      <c r="D21" s="34">
        <v>8403.7999999999993</v>
      </c>
      <c r="E21" s="34">
        <v>10771.3</v>
      </c>
      <c r="F21" s="34">
        <v>9890.1</v>
      </c>
      <c r="G21" s="34">
        <v>10543</v>
      </c>
      <c r="H21" s="34">
        <v>10092.299999999999</v>
      </c>
      <c r="I21" s="29">
        <v>7426.8</v>
      </c>
      <c r="J21" s="34">
        <v>9850.9</v>
      </c>
      <c r="K21" s="34">
        <v>8736.9</v>
      </c>
      <c r="L21" s="34">
        <v>8757.1</v>
      </c>
      <c r="M21" s="34">
        <v>8403.7999999999993</v>
      </c>
      <c r="N21" s="34">
        <v>6076.3</v>
      </c>
      <c r="O21" s="34">
        <v>6827.7</v>
      </c>
      <c r="P21" s="34">
        <v>8881.7999999999993</v>
      </c>
      <c r="Q21" s="34">
        <v>10771.3</v>
      </c>
      <c r="R21" s="34">
        <v>10076.9</v>
      </c>
      <c r="S21" s="34">
        <v>10068.799999999999</v>
      </c>
      <c r="T21" s="34">
        <v>9359.7000000000007</v>
      </c>
      <c r="U21" s="34">
        <v>9890.1</v>
      </c>
      <c r="V21" s="34">
        <v>10699.2</v>
      </c>
      <c r="W21" s="34">
        <v>10325</v>
      </c>
      <c r="X21" s="34">
        <v>10017.1</v>
      </c>
      <c r="Y21" s="34">
        <v>10543</v>
      </c>
      <c r="Z21" s="34">
        <v>10660.9</v>
      </c>
      <c r="AA21" s="34">
        <v>10278.9</v>
      </c>
      <c r="AB21" s="34">
        <v>10537.6</v>
      </c>
      <c r="AC21" s="34">
        <v>10092.299999999999</v>
      </c>
      <c r="AD21" s="34">
        <v>9578.2999999999993</v>
      </c>
      <c r="AE21" s="34">
        <v>8260</v>
      </c>
      <c r="AF21" s="34">
        <v>7370</v>
      </c>
      <c r="AG21" s="43">
        <f>[6]Table3revised!$AK$19</f>
        <v>10542.993</v>
      </c>
      <c r="AH21" s="43">
        <v>10586.208000000001</v>
      </c>
      <c r="AI21" s="43">
        <v>11199.09</v>
      </c>
      <c r="AJ21" s="43">
        <v>10660.921</v>
      </c>
      <c r="AK21" s="43">
        <v>10360.045</v>
      </c>
      <c r="AL21" s="43">
        <v>10285.44</v>
      </c>
      <c r="AM21" s="43">
        <v>10278.871999999999</v>
      </c>
      <c r="AN21" s="43">
        <v>9745.8469999999998</v>
      </c>
      <c r="AO21" s="43">
        <v>9994.2829999999994</v>
      </c>
      <c r="AP21" s="43">
        <v>10537.630000000001</v>
      </c>
      <c r="AQ21" s="43">
        <v>10607.005999999999</v>
      </c>
      <c r="AR21" s="43">
        <v>10541.127999999999</v>
      </c>
      <c r="AS21" s="43">
        <v>10092.281000000001</v>
      </c>
      <c r="AT21" s="43">
        <v>9837.2259999999987</v>
      </c>
      <c r="AU21" s="43">
        <v>9578.2720000000008</v>
      </c>
      <c r="AV21" s="43">
        <v>10285.485000000001</v>
      </c>
      <c r="AW21" s="43">
        <v>9199.512999999999</v>
      </c>
      <c r="AX21" s="43">
        <v>8260.0159999999996</v>
      </c>
      <c r="AY21" s="43">
        <v>7548.9179999999997</v>
      </c>
      <c r="AZ21" s="43">
        <v>7517.4490000000005</v>
      </c>
      <c r="BA21" s="43">
        <v>6088.5169999999998</v>
      </c>
      <c r="BB21" s="43">
        <v>7370.0240000000003</v>
      </c>
      <c r="BC21" s="43">
        <v>6707.009</v>
      </c>
      <c r="BD21" s="43">
        <v>7021.9519999999993</v>
      </c>
      <c r="BE21" s="43">
        <v>7426.8450000000003</v>
      </c>
      <c r="BF21" s="43">
        <v>6332.3050000000003</v>
      </c>
      <c r="BG21" s="43">
        <v>8217.1440000000002</v>
      </c>
      <c r="BH21" s="43">
        <v>8080.7840000000006</v>
      </c>
      <c r="BI21" s="43">
        <v>7049.5990000000002</v>
      </c>
      <c r="BJ21" s="43">
        <v>7186.942</v>
      </c>
      <c r="BK21" s="43">
        <v>7653.6329999999998</v>
      </c>
      <c r="BL21" s="43">
        <v>7824.3019999999997</v>
      </c>
      <c r="BM21" s="43">
        <v>6723.143</v>
      </c>
      <c r="BN21" s="51">
        <v>7190.18</v>
      </c>
      <c r="BO21" s="51">
        <v>13159.907999999999</v>
      </c>
      <c r="BP21" s="51">
        <v>12093.112999999999</v>
      </c>
      <c r="BQ21" s="51">
        <v>11049.635999999999</v>
      </c>
      <c r="BR21" s="51">
        <v>10473.666999999999</v>
      </c>
      <c r="BS21" s="51">
        <f>[4]Table3revised!BX19</f>
        <v>9590.5030000000006</v>
      </c>
      <c r="BT21" s="51">
        <f>[4]Table3revised!BY19</f>
        <v>10827.545999999998</v>
      </c>
      <c r="BU21" s="51">
        <f>[4]Table3revised!BZ19</f>
        <v>11751.391</v>
      </c>
      <c r="BV21" s="51">
        <f>[4]Table3revised!CA19</f>
        <v>8825.84</v>
      </c>
      <c r="BW21" s="51">
        <f>[4]Table3revised!CB19</f>
        <v>9398.9449999999997</v>
      </c>
      <c r="BX21" s="51">
        <f>[4]Table3revised!CC19</f>
        <v>9666.9660000000003</v>
      </c>
      <c r="BY21" s="8">
        <v>7896.982</v>
      </c>
      <c r="BZ21" s="8">
        <v>7627.5520000000006</v>
      </c>
      <c r="CA21" s="8">
        <v>9276.0499999999993</v>
      </c>
      <c r="CB21" s="8">
        <v>9561.6810000000005</v>
      </c>
      <c r="CC21" s="8">
        <v>7694.1259999999993</v>
      </c>
      <c r="CD21" s="44">
        <v>7777.4169999999995</v>
      </c>
      <c r="CE21" s="44">
        <v>7445.6279999999997</v>
      </c>
      <c r="CF21" s="44">
        <v>7793.8009999999995</v>
      </c>
      <c r="CG21" s="44">
        <v>7443.4260000000004</v>
      </c>
      <c r="CH21" s="44">
        <v>7624.6790000000001</v>
      </c>
      <c r="CI21" s="58">
        <v>6735.1859999999988</v>
      </c>
      <c r="CJ21" s="58">
        <v>6872.7939999999999</v>
      </c>
      <c r="CK21" s="58">
        <v>6821.3069999999998</v>
      </c>
      <c r="CL21" s="58">
        <v>6874.7450000000008</v>
      </c>
      <c r="CM21" s="58">
        <v>6599.1329999999998</v>
      </c>
      <c r="CN21" s="44">
        <v>6694.6420000000007</v>
      </c>
      <c r="CO21" s="44">
        <v>6607.1400000000012</v>
      </c>
      <c r="CP21" s="44">
        <v>6598.0990000000002</v>
      </c>
      <c r="CQ21" s="44">
        <v>6791.143</v>
      </c>
      <c r="CR21" s="44">
        <v>6108.4179999999997</v>
      </c>
      <c r="CS21" s="44">
        <v>5656.8580000000002</v>
      </c>
      <c r="CT21" s="44">
        <v>5932.8519999999999</v>
      </c>
      <c r="CU21" s="44">
        <v>6197.3889999999992</v>
      </c>
      <c r="CV21" s="44">
        <v>5670.7140000000009</v>
      </c>
      <c r="CW21" s="44">
        <v>5164.6919999999991</v>
      </c>
      <c r="CX21" s="44">
        <v>5431.2709999999997</v>
      </c>
      <c r="CY21" s="44">
        <v>5626.5370000000003</v>
      </c>
      <c r="CZ21" s="44">
        <v>4426.3869999999997</v>
      </c>
      <c r="DA21" s="44">
        <v>4824.5110000000004</v>
      </c>
      <c r="DB21" s="44">
        <v>4478.3240000000005</v>
      </c>
      <c r="DC21" s="44">
        <v>4108.4549999999999</v>
      </c>
      <c r="DD21" s="44">
        <v>4388.7120000000004</v>
      </c>
      <c r="DE21" s="44">
        <v>4569.0529999999999</v>
      </c>
      <c r="DF21" s="44">
        <v>4546.5490000000009</v>
      </c>
      <c r="DG21" s="44">
        <v>5063.3320000000003</v>
      </c>
      <c r="DH21" s="44">
        <f>[5]Table3revised!$AH$19</f>
        <v>4545.4370000000008</v>
      </c>
      <c r="DI21" s="44">
        <f>[5]Table3revised!$AI$19</f>
        <v>4381.97</v>
      </c>
      <c r="DJ21" s="44">
        <f>[5]Table3revised!$AJ$19</f>
        <v>5439.982</v>
      </c>
      <c r="DK21" s="44">
        <f>[5]Table3revised!$AK$19</f>
        <v>4343.625</v>
      </c>
      <c r="DL21" s="44">
        <v>4927.1929999999993</v>
      </c>
      <c r="DM21" s="44">
        <v>5371.7449999999999</v>
      </c>
      <c r="DN21" s="44">
        <v>4762.1410000000005</v>
      </c>
      <c r="DO21" s="44">
        <v>5923.6279999999997</v>
      </c>
    </row>
    <row r="22" spans="1:119" s="8" customFormat="1" x14ac:dyDescent="0.25">
      <c r="A22" s="35" t="s">
        <v>244</v>
      </c>
      <c r="B22" s="32" t="s">
        <v>208</v>
      </c>
      <c r="C22" s="8" t="s">
        <v>244</v>
      </c>
      <c r="D22" s="34">
        <v>4554</v>
      </c>
      <c r="E22" s="29">
        <v>-690.8</v>
      </c>
      <c r="F22" s="29">
        <v>-367.6</v>
      </c>
      <c r="G22" s="34">
        <v>1769.8</v>
      </c>
      <c r="H22" s="34">
        <v>6060.7</v>
      </c>
      <c r="I22" s="29">
        <v>3388.1</v>
      </c>
      <c r="J22" s="34">
        <v>6921.9</v>
      </c>
      <c r="K22" s="34">
        <v>6972.2</v>
      </c>
      <c r="L22" s="34">
        <v>6570.6</v>
      </c>
      <c r="M22" s="34">
        <v>4554</v>
      </c>
      <c r="N22" s="34">
        <v>4600.8</v>
      </c>
      <c r="O22" s="34">
        <v>3617.7</v>
      </c>
      <c r="P22" s="34">
        <v>3175.2</v>
      </c>
      <c r="Q22" s="29">
        <v>-690.8</v>
      </c>
      <c r="R22" s="29">
        <v>-1133.7</v>
      </c>
      <c r="S22" s="29">
        <v>-1129.5</v>
      </c>
      <c r="T22" s="29">
        <v>759.2</v>
      </c>
      <c r="U22" s="29">
        <v>-367.6</v>
      </c>
      <c r="V22" s="29">
        <v>710.1</v>
      </c>
      <c r="W22" s="29">
        <v>444.1</v>
      </c>
      <c r="X22" s="34">
        <v>1534.4</v>
      </c>
      <c r="Y22" s="34">
        <v>1769.8</v>
      </c>
      <c r="Z22" s="34">
        <v>2050.5</v>
      </c>
      <c r="AA22" s="34">
        <v>3560.1</v>
      </c>
      <c r="AB22" s="34">
        <v>4014.9</v>
      </c>
      <c r="AC22" s="34">
        <v>6060.7</v>
      </c>
      <c r="AD22" s="34">
        <v>6072.2</v>
      </c>
      <c r="AE22" s="34">
        <v>7487.9</v>
      </c>
      <c r="AF22" s="34">
        <v>4674.1000000000004</v>
      </c>
      <c r="AG22" s="44">
        <v>3388.1</v>
      </c>
      <c r="AH22" s="43">
        <v>893.33300000000054</v>
      </c>
      <c r="AI22" s="43">
        <v>1575.2810000000009</v>
      </c>
      <c r="AJ22" s="43">
        <v>2050.527</v>
      </c>
      <c r="AK22" s="43">
        <v>2194.4250000000011</v>
      </c>
      <c r="AL22" s="43">
        <v>2433.1630000000005</v>
      </c>
      <c r="AM22" s="43">
        <v>3560.0630000000001</v>
      </c>
      <c r="AN22" s="43">
        <v>3169.4400000000005</v>
      </c>
      <c r="AO22" s="43">
        <v>3238.9610000000011</v>
      </c>
      <c r="AP22" s="43">
        <v>4014.9319999999989</v>
      </c>
      <c r="AQ22" s="43">
        <v>3536.0520000000015</v>
      </c>
      <c r="AR22" s="43">
        <v>3320.7220000000016</v>
      </c>
      <c r="AS22" s="43">
        <v>6060.7090000000007</v>
      </c>
      <c r="AT22" s="43">
        <v>6315.2850000000017</v>
      </c>
      <c r="AU22" s="43">
        <v>6072.2179999999971</v>
      </c>
      <c r="AV22" s="43">
        <v>4841.4680000000008</v>
      </c>
      <c r="AW22" s="43">
        <v>6582.982</v>
      </c>
      <c r="AX22" s="43">
        <v>7487.8830000000016</v>
      </c>
      <c r="AY22" s="43">
        <v>7741.107</v>
      </c>
      <c r="AZ22" s="43">
        <v>6486.8970000000008</v>
      </c>
      <c r="BA22" s="43">
        <v>6276.3529999999992</v>
      </c>
      <c r="BB22" s="43">
        <v>4674.0919999999978</v>
      </c>
      <c r="BC22" s="43">
        <v>4476.3130000000001</v>
      </c>
      <c r="BD22" s="43">
        <v>4278.8559999999998</v>
      </c>
      <c r="BE22" s="43">
        <v>3388.1080000000011</v>
      </c>
      <c r="BF22" s="43">
        <v>6249.1549999999988</v>
      </c>
      <c r="BG22" s="43">
        <v>4322.2459999999992</v>
      </c>
      <c r="BH22" s="43">
        <v>3866.5989999999993</v>
      </c>
      <c r="BI22" s="43">
        <v>9144.9349999999995</v>
      </c>
      <c r="BJ22" s="43">
        <v>12905.201999999997</v>
      </c>
      <c r="BK22" s="43">
        <v>12320.600999999997</v>
      </c>
      <c r="BL22" s="43">
        <v>11750.162</v>
      </c>
      <c r="BM22" s="43">
        <f>BM20-BM21</f>
        <v>11270.399000000001</v>
      </c>
      <c r="BN22" s="43">
        <f>BN20-BN21</f>
        <v>11055.208999999999</v>
      </c>
      <c r="BO22" s="43">
        <f t="shared" ref="BO22:BS22" si="17">BO20-BO21</f>
        <v>7059.2200000000048</v>
      </c>
      <c r="BP22" s="43">
        <f t="shared" si="17"/>
        <v>8996.5920000000024</v>
      </c>
      <c r="BQ22" s="43">
        <f t="shared" si="17"/>
        <v>8226.143</v>
      </c>
      <c r="BR22" s="43">
        <f t="shared" si="17"/>
        <v>10085.721</v>
      </c>
      <c r="BS22" s="43">
        <f t="shared" si="17"/>
        <v>11628.572</v>
      </c>
      <c r="BT22" s="43">
        <f t="shared" ref="BT22" si="18">BT20-BT21</f>
        <v>10248.712000000003</v>
      </c>
      <c r="BU22" s="43">
        <f>BU20-BU21</f>
        <v>12609.363000000001</v>
      </c>
      <c r="BV22" s="43">
        <f t="shared" ref="BV22:BX22" si="19">BV20-BV21</f>
        <v>14056.387999999999</v>
      </c>
      <c r="BW22" s="43">
        <f t="shared" si="19"/>
        <v>10851.592000000001</v>
      </c>
      <c r="BX22" s="43">
        <f t="shared" si="19"/>
        <v>11139.374</v>
      </c>
      <c r="BY22" s="54">
        <v>11276.656999999999</v>
      </c>
      <c r="BZ22" s="54">
        <f>BZ20-BZ21</f>
        <v>12126.106</v>
      </c>
      <c r="CA22" s="54">
        <f>CA20-CA21</f>
        <v>11838.743000000002</v>
      </c>
      <c r="CB22" s="54">
        <f>CB20-CB21</f>
        <v>11708.269999999997</v>
      </c>
      <c r="CC22" s="54">
        <f>CC20-CC21</f>
        <v>11920.002999999997</v>
      </c>
      <c r="CD22" s="44">
        <f t="shared" ref="CD22:CF22" si="20">CD20-CD21</f>
        <v>13317.089000000002</v>
      </c>
      <c r="CE22" s="44">
        <f t="shared" si="20"/>
        <v>15218.715</v>
      </c>
      <c r="CF22" s="44">
        <f t="shared" si="20"/>
        <v>14651.922999999999</v>
      </c>
      <c r="CG22" s="44">
        <f t="shared" ref="CG22" si="21">CG20-CG21</f>
        <v>15668.103999999999</v>
      </c>
      <c r="CH22" s="44">
        <f t="shared" ref="CH22:CN22" si="22">CH20-CH21</f>
        <v>15966.880000000001</v>
      </c>
      <c r="CI22" s="57">
        <f t="shared" si="22"/>
        <v>14571.734000000004</v>
      </c>
      <c r="CJ22" s="57">
        <f t="shared" si="22"/>
        <v>13439.023999999999</v>
      </c>
      <c r="CK22" s="57">
        <f t="shared" si="22"/>
        <v>14274.921999999999</v>
      </c>
      <c r="CL22" s="57">
        <f t="shared" si="22"/>
        <v>13218.033000000001</v>
      </c>
      <c r="CM22" s="57">
        <f t="shared" si="22"/>
        <v>13204.407000000001</v>
      </c>
      <c r="CN22" s="44">
        <f t="shared" si="22"/>
        <v>13543.379999999997</v>
      </c>
      <c r="CO22" s="44">
        <f t="shared" ref="CO22:CP22" si="23">CO20-CO21</f>
        <v>12874.572999999999</v>
      </c>
      <c r="CP22" s="44">
        <f t="shared" si="23"/>
        <v>14193.121000000001</v>
      </c>
      <c r="CQ22" s="44">
        <v>12748.280999999999</v>
      </c>
      <c r="CR22" s="44">
        <v>11939.318000000001</v>
      </c>
      <c r="CS22" s="44">
        <v>12621.707999999999</v>
      </c>
      <c r="CT22" s="44">
        <v>12540.529999999999</v>
      </c>
      <c r="CU22" s="44">
        <v>10922.888000000003</v>
      </c>
      <c r="CV22" s="44">
        <v>12403.255000000001</v>
      </c>
      <c r="CW22" s="44">
        <v>12840.237999999998</v>
      </c>
      <c r="CX22" s="44">
        <v>13449.273000000001</v>
      </c>
      <c r="CY22" s="44">
        <v>12827.849999999999</v>
      </c>
      <c r="CZ22" s="44">
        <v>14560.993999999999</v>
      </c>
      <c r="DA22" s="44">
        <v>14166.155999999997</v>
      </c>
      <c r="DB22" s="44">
        <v>14203.003000000001</v>
      </c>
      <c r="DC22" s="44">
        <v>14592.710000000001</v>
      </c>
      <c r="DD22" s="44">
        <v>13279.707000000002</v>
      </c>
      <c r="DE22" s="44">
        <v>13443.919000000002</v>
      </c>
      <c r="DF22" s="44">
        <v>13044.984000000002</v>
      </c>
      <c r="DG22" s="44">
        <v>13677.701999999999</v>
      </c>
      <c r="DH22" s="44">
        <f t="shared" ref="DH22:DI22" si="24">DH20-DH21</f>
        <v>14446.797999999995</v>
      </c>
      <c r="DI22" s="44">
        <f t="shared" si="24"/>
        <v>15317.580999999998</v>
      </c>
      <c r="DJ22" s="44">
        <f t="shared" ref="DJ22:DK22" si="25">DJ20-DJ21</f>
        <v>15921.068999999996</v>
      </c>
      <c r="DK22" s="44">
        <f t="shared" si="25"/>
        <v>14807.379000000001</v>
      </c>
      <c r="DL22" s="44">
        <v>14589.168999999998</v>
      </c>
      <c r="DM22" s="44">
        <v>13537.609</v>
      </c>
      <c r="DN22" s="44">
        <v>13922.61</v>
      </c>
      <c r="DO22" s="44">
        <v>14305.822</v>
      </c>
    </row>
    <row r="25" spans="1:119" x14ac:dyDescent="0.25">
      <c r="BN25" s="52"/>
      <c r="BO25" s="52"/>
      <c r="BP25" s="52"/>
      <c r="BQ25" s="52"/>
      <c r="BR25" s="52"/>
      <c r="BS25" s="52"/>
      <c r="BT25" s="52"/>
    </row>
  </sheetData>
  <pageMargins left="0.7" right="0.7" top="0.75" bottom="0.75" header="0.3" footer="0.3"/>
  <pageSetup scale="74" orientation="portrait" r:id="rId1"/>
  <colBreaks count="2" manualBreakCount="2">
    <brk id="92" max="26" man="1"/>
    <brk id="103" max="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zoomScale="160" zoomScaleNormal="160" workbookViewId="0"/>
  </sheetViews>
  <sheetFormatPr defaultColWidth="6.7109375" defaultRowHeight="9.75" x14ac:dyDescent="0.2"/>
  <cols>
    <col min="1" max="16384" width="6.7109375" style="25"/>
  </cols>
  <sheetData>
    <row r="1" spans="1:1" ht="15" x14ac:dyDescent="0.25">
      <c r="A1" s="26" t="s">
        <v>236</v>
      </c>
    </row>
  </sheetData>
  <hyperlinks>
    <hyperlink ref="A1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Dataset_IMF</vt:lpstr>
      <vt:lpstr>Dataset_Online</vt:lpstr>
      <vt:lpstr>Source</vt:lpstr>
      <vt:lpstr>Dataset_Online!Print_Area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Talitha Taliban</cp:lastModifiedBy>
  <dcterms:created xsi:type="dcterms:W3CDTF">2016-03-10T14:57:36Z</dcterms:created>
  <dcterms:modified xsi:type="dcterms:W3CDTF">2023-05-18T21:28:13Z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>20180809014734395</vt:lpwstr>
  </property>
</Properties>
</file>